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375" yWindow="90" windowWidth="10230" windowHeight="11760"/>
  </bookViews>
  <sheets>
    <sheet name="zapis" sheetId="1" r:id="rId1"/>
    <sheet name="Supisky" sheetId="6" r:id="rId2"/>
    <sheet name="zapisy k stolom" sheetId="7" r:id="rId3"/>
    <sheet name="vyplneny vzor" sheetId="2" r:id="rId4"/>
    <sheet name="vysvetlivky" sheetId="5" r:id="rId5"/>
  </sheets>
  <definedNames>
    <definedName name="_xlnm.Print_Area" localSheetId="1">Supisky!$A$1:$E$37</definedName>
    <definedName name="_xlnm.Print_Area" localSheetId="0">zapis!$B$1:$AE$45</definedName>
    <definedName name="_xlnm.Print_Area" localSheetId="2">'zapisy k stolom'!$E$3:$U$283</definedName>
  </definedNames>
  <calcPr calcId="125725"/>
</workbook>
</file>

<file path=xl/calcChain.xml><?xml version="1.0" encoding="utf-8"?>
<calcChain xmlns="http://schemas.openxmlformats.org/spreadsheetml/2006/main">
  <c r="F270" i="7"/>
  <c r="F268"/>
  <c r="F266"/>
  <c r="F265"/>
  <c r="F250"/>
  <c r="F248"/>
  <c r="F246"/>
  <c r="F245"/>
  <c r="F230"/>
  <c r="F228"/>
  <c r="F226"/>
  <c r="F225"/>
  <c r="F210"/>
  <c r="F208"/>
  <c r="F206"/>
  <c r="F205"/>
  <c r="F190"/>
  <c r="F188"/>
  <c r="F186"/>
  <c r="F185"/>
  <c r="F170"/>
  <c r="F168"/>
  <c r="F166"/>
  <c r="F165"/>
  <c r="F150"/>
  <c r="F148"/>
  <c r="F146"/>
  <c r="F145"/>
  <c r="F130"/>
  <c r="F128"/>
  <c r="F126"/>
  <c r="F125"/>
  <c r="F110"/>
  <c r="F108"/>
  <c r="F106"/>
  <c r="F105"/>
  <c r="F90"/>
  <c r="F88"/>
  <c r="F86"/>
  <c r="F85"/>
  <c r="F70"/>
  <c r="F68"/>
  <c r="F66"/>
  <c r="F65"/>
  <c r="F50"/>
  <c r="F48"/>
  <c r="F46"/>
  <c r="F45"/>
  <c r="F29"/>
  <c r="AA24" s="1"/>
  <c r="F27"/>
  <c r="F25"/>
  <c r="F24"/>
  <c r="F8"/>
  <c r="F6"/>
  <c r="F4"/>
  <c r="F3"/>
  <c r="C25" i="6"/>
  <c r="C5"/>
  <c r="B9" s="1"/>
  <c r="B27"/>
  <c r="C23"/>
  <c r="C21"/>
  <c r="C7"/>
  <c r="C3"/>
  <c r="D31" i="1"/>
  <c r="D30"/>
  <c r="D29"/>
  <c r="D28"/>
  <c r="D27"/>
  <c r="D26"/>
  <c r="D25"/>
  <c r="D24"/>
  <c r="D13"/>
  <c r="D12"/>
  <c r="D11"/>
  <c r="D10"/>
  <c r="D9"/>
  <c r="D8"/>
  <c r="D7"/>
  <c r="D6"/>
  <c r="X22"/>
  <c r="X17"/>
  <c r="Z18"/>
  <c r="Y18"/>
  <c r="X18"/>
  <c r="W18"/>
  <c r="V18"/>
  <c r="U18"/>
  <c r="T18"/>
  <c r="S18"/>
  <c r="Z28"/>
  <c r="Z27"/>
  <c r="Z26"/>
  <c r="Z25"/>
  <c r="Z24"/>
  <c r="Z23"/>
  <c r="Z22"/>
  <c r="Z21"/>
  <c r="Z20"/>
  <c r="Z19"/>
  <c r="Z17"/>
  <c r="X28"/>
  <c r="X27"/>
  <c r="X26"/>
  <c r="X25"/>
  <c r="X24"/>
  <c r="X23"/>
  <c r="X21"/>
  <c r="X20"/>
  <c r="X19"/>
  <c r="W28"/>
  <c r="W27"/>
  <c r="W26"/>
  <c r="W25"/>
  <c r="W24"/>
  <c r="W23"/>
  <c r="W22"/>
  <c r="W21"/>
  <c r="W20"/>
  <c r="W19"/>
  <c r="V28"/>
  <c r="V27"/>
  <c r="V26"/>
  <c r="V25"/>
  <c r="V24"/>
  <c r="V23"/>
  <c r="V22"/>
  <c r="V21"/>
  <c r="V20"/>
  <c r="V19"/>
  <c r="U28"/>
  <c r="U27"/>
  <c r="U26"/>
  <c r="U25"/>
  <c r="U24"/>
  <c r="U23"/>
  <c r="U22"/>
  <c r="U21"/>
  <c r="U20"/>
  <c r="U19"/>
  <c r="T28"/>
  <c r="T27"/>
  <c r="T26"/>
  <c r="T25"/>
  <c r="T24"/>
  <c r="T23"/>
  <c r="T22"/>
  <c r="T21"/>
  <c r="T20"/>
  <c r="T19"/>
  <c r="S28"/>
  <c r="S27"/>
  <c r="S26"/>
  <c r="S25"/>
  <c r="S24"/>
  <c r="S23"/>
  <c r="S22"/>
  <c r="S21"/>
  <c r="S20"/>
  <c r="S19"/>
  <c r="R28"/>
  <c r="R27"/>
  <c r="R26"/>
  <c r="R25"/>
  <c r="R24"/>
  <c r="R23"/>
  <c r="R22"/>
  <c r="R21"/>
  <c r="R20"/>
  <c r="R19"/>
  <c r="Q28"/>
  <c r="Q27"/>
  <c r="Q26"/>
  <c r="Q25"/>
  <c r="Q24"/>
  <c r="Q23"/>
  <c r="Q22"/>
  <c r="Q21"/>
  <c r="Q20"/>
  <c r="Q19"/>
  <c r="Y28"/>
  <c r="Y27"/>
  <c r="Y26"/>
  <c r="Y25"/>
  <c r="Y24"/>
  <c r="Y23"/>
  <c r="Y22"/>
  <c r="Y21"/>
  <c r="Y20"/>
  <c r="Y19"/>
  <c r="Y17"/>
  <c r="W17"/>
  <c r="V17"/>
  <c r="U17"/>
  <c r="T17"/>
  <c r="S17"/>
  <c r="R18"/>
  <c r="R17"/>
  <c r="Q18"/>
  <c r="Q17"/>
  <c r="Z16"/>
  <c r="Y16"/>
  <c r="X16"/>
  <c r="W16"/>
  <c r="V16"/>
  <c r="U16"/>
  <c r="T16"/>
  <c r="S16"/>
  <c r="R16"/>
  <c r="Q16"/>
  <c r="Z15"/>
  <c r="Y15"/>
  <c r="X15"/>
  <c r="W15"/>
  <c r="V15"/>
  <c r="U15"/>
  <c r="T15"/>
  <c r="S15"/>
  <c r="R15"/>
  <c r="Q15"/>
  <c r="I30" i="7"/>
  <c r="I29"/>
  <c r="I27"/>
  <c r="I26"/>
  <c r="I38" s="1"/>
  <c r="P39"/>
  <c r="P38"/>
  <c r="AH27"/>
  <c r="AP27" s="1"/>
  <c r="AG27"/>
  <c r="AO27" s="1"/>
  <c r="AF27"/>
  <c r="AN27" s="1"/>
  <c r="AE27"/>
  <c r="AM27" s="1"/>
  <c r="AD27"/>
  <c r="AL27" s="1"/>
  <c r="I39"/>
  <c r="AH26"/>
  <c r="AP26" s="1"/>
  <c r="AG26"/>
  <c r="AO26" s="1"/>
  <c r="AF26"/>
  <c r="AN26" s="1"/>
  <c r="AE26"/>
  <c r="AM26" s="1"/>
  <c r="AD26"/>
  <c r="T29" s="1"/>
  <c r="W24"/>
  <c r="I9"/>
  <c r="I8"/>
  <c r="I6"/>
  <c r="I5"/>
  <c r="AH268"/>
  <c r="AP268" s="1"/>
  <c r="AG268"/>
  <c r="AO268" s="1"/>
  <c r="AF268"/>
  <c r="AN268" s="1"/>
  <c r="AE268"/>
  <c r="AM268" s="1"/>
  <c r="AD268"/>
  <c r="AL268" s="1"/>
  <c r="AC268"/>
  <c r="AH267"/>
  <c r="AP267" s="1"/>
  <c r="AG267"/>
  <c r="AO267" s="1"/>
  <c r="AF267"/>
  <c r="AN267" s="1"/>
  <c r="AE267"/>
  <c r="AM267" s="1"/>
  <c r="AD267"/>
  <c r="AL267" s="1"/>
  <c r="AC267"/>
  <c r="AA265"/>
  <c r="AH248"/>
  <c r="AP248" s="1"/>
  <c r="AG248"/>
  <c r="AO248" s="1"/>
  <c r="AF248"/>
  <c r="AN248" s="1"/>
  <c r="AE248"/>
  <c r="AM248" s="1"/>
  <c r="AD248"/>
  <c r="AL248" s="1"/>
  <c r="AC248"/>
  <c r="AH247"/>
  <c r="AP247" s="1"/>
  <c r="AG247"/>
  <c r="AO247" s="1"/>
  <c r="AF247"/>
  <c r="AN247" s="1"/>
  <c r="AE247"/>
  <c r="AM247" s="1"/>
  <c r="AD247"/>
  <c r="AL247" s="1"/>
  <c r="AC247"/>
  <c r="AA245"/>
  <c r="AH228"/>
  <c r="AP228" s="1"/>
  <c r="AG228"/>
  <c r="AO228" s="1"/>
  <c r="AF228"/>
  <c r="AN228" s="1"/>
  <c r="AE228"/>
  <c r="AM228" s="1"/>
  <c r="AD228"/>
  <c r="AL228" s="1"/>
  <c r="AC228"/>
  <c r="AH227"/>
  <c r="AP227" s="1"/>
  <c r="AG227"/>
  <c r="AO227" s="1"/>
  <c r="AF227"/>
  <c r="AN227" s="1"/>
  <c r="AE227"/>
  <c r="AM227" s="1"/>
  <c r="AD227"/>
  <c r="AL227" s="1"/>
  <c r="AC227"/>
  <c r="AA225"/>
  <c r="AH208"/>
  <c r="AP208" s="1"/>
  <c r="AG208"/>
  <c r="AO208" s="1"/>
  <c r="AF208"/>
  <c r="AN208" s="1"/>
  <c r="AE208"/>
  <c r="AM208" s="1"/>
  <c r="AD208"/>
  <c r="AL208" s="1"/>
  <c r="AC208"/>
  <c r="AH207"/>
  <c r="AP207" s="1"/>
  <c r="AG207"/>
  <c r="AO207" s="1"/>
  <c r="AF207"/>
  <c r="AN207" s="1"/>
  <c r="AE207"/>
  <c r="AM207" s="1"/>
  <c r="AD207"/>
  <c r="T210" s="1"/>
  <c r="AC207"/>
  <c r="AA205"/>
  <c r="AH188"/>
  <c r="AP188" s="1"/>
  <c r="AG188"/>
  <c r="AO188" s="1"/>
  <c r="AF188"/>
  <c r="AN188" s="1"/>
  <c r="AE188"/>
  <c r="AM188" s="1"/>
  <c r="AD188"/>
  <c r="AL188" s="1"/>
  <c r="AC188"/>
  <c r="AH187"/>
  <c r="AP187" s="1"/>
  <c r="AG187"/>
  <c r="AO187" s="1"/>
  <c r="AF187"/>
  <c r="AN187" s="1"/>
  <c r="AE187"/>
  <c r="AM187" s="1"/>
  <c r="AD187"/>
  <c r="AL187" s="1"/>
  <c r="AC187"/>
  <c r="AA185"/>
  <c r="AA165"/>
  <c r="AH168"/>
  <c r="AP168" s="1"/>
  <c r="AG168"/>
  <c r="AO168" s="1"/>
  <c r="AF168"/>
  <c r="AN168" s="1"/>
  <c r="AE168"/>
  <c r="AM168" s="1"/>
  <c r="AD168"/>
  <c r="AL168" s="1"/>
  <c r="AC168"/>
  <c r="AH167"/>
  <c r="AP167" s="1"/>
  <c r="AG167"/>
  <c r="AO167" s="1"/>
  <c r="AF167"/>
  <c r="AN167" s="1"/>
  <c r="AE167"/>
  <c r="AM167" s="1"/>
  <c r="AD167"/>
  <c r="AC167"/>
  <c r="T167"/>
  <c r="X165" s="1"/>
  <c r="AH148"/>
  <c r="AP148" s="1"/>
  <c r="AG148"/>
  <c r="AO148" s="1"/>
  <c r="AF148"/>
  <c r="AN148" s="1"/>
  <c r="AE148"/>
  <c r="AM148" s="1"/>
  <c r="AD148"/>
  <c r="AL148" s="1"/>
  <c r="AC148"/>
  <c r="AH147"/>
  <c r="AP147" s="1"/>
  <c r="AG147"/>
  <c r="AO147" s="1"/>
  <c r="AF147"/>
  <c r="AN147" s="1"/>
  <c r="AE147"/>
  <c r="AM147" s="1"/>
  <c r="AD147"/>
  <c r="AL147" s="1"/>
  <c r="AC147"/>
  <c r="AA145"/>
  <c r="AA125"/>
  <c r="AH128"/>
  <c r="AP128" s="1"/>
  <c r="AG128"/>
  <c r="AO128" s="1"/>
  <c r="AF128"/>
  <c r="AN128" s="1"/>
  <c r="AE128"/>
  <c r="AM128" s="1"/>
  <c r="AD128"/>
  <c r="AL128" s="1"/>
  <c r="AC128"/>
  <c r="AH127"/>
  <c r="AP127" s="1"/>
  <c r="AG127"/>
  <c r="AO127" s="1"/>
  <c r="AF127"/>
  <c r="AN127" s="1"/>
  <c r="AE127"/>
  <c r="AM127" s="1"/>
  <c r="AD127"/>
  <c r="AC127"/>
  <c r="AH108"/>
  <c r="AP108" s="1"/>
  <c r="AG108"/>
  <c r="AO108" s="1"/>
  <c r="AF108"/>
  <c r="AN108" s="1"/>
  <c r="AE108"/>
  <c r="AM108" s="1"/>
  <c r="AD108"/>
  <c r="AL108" s="1"/>
  <c r="AC108"/>
  <c r="AH107"/>
  <c r="AP107" s="1"/>
  <c r="AG107"/>
  <c r="AO107" s="1"/>
  <c r="AF107"/>
  <c r="AN107" s="1"/>
  <c r="AE107"/>
  <c r="AM107" s="1"/>
  <c r="AD107"/>
  <c r="T110" s="1"/>
  <c r="AC107"/>
  <c r="AA105"/>
  <c r="AA85"/>
  <c r="AH88"/>
  <c r="AP88" s="1"/>
  <c r="AG88"/>
  <c r="AO88" s="1"/>
  <c r="AF88"/>
  <c r="AN88" s="1"/>
  <c r="AE88"/>
  <c r="AM88" s="1"/>
  <c r="AD88"/>
  <c r="AL88" s="1"/>
  <c r="AC88"/>
  <c r="AH87"/>
  <c r="AP87" s="1"/>
  <c r="AG87"/>
  <c r="AO87" s="1"/>
  <c r="AF87"/>
  <c r="AN87" s="1"/>
  <c r="AE87"/>
  <c r="AM87" s="1"/>
  <c r="AD87"/>
  <c r="T90" s="1"/>
  <c r="AC87"/>
  <c r="T87"/>
  <c r="X85" s="1"/>
  <c r="AH68"/>
  <c r="AP68" s="1"/>
  <c r="AG68"/>
  <c r="AO68" s="1"/>
  <c r="AF68"/>
  <c r="AN68" s="1"/>
  <c r="AE68"/>
  <c r="AM68" s="1"/>
  <c r="AD68"/>
  <c r="AL68" s="1"/>
  <c r="AC68"/>
  <c r="AH67"/>
  <c r="AP67" s="1"/>
  <c r="AG67"/>
  <c r="AO67" s="1"/>
  <c r="AF67"/>
  <c r="AN67" s="1"/>
  <c r="AE67"/>
  <c r="AM67" s="1"/>
  <c r="AD67"/>
  <c r="AC67"/>
  <c r="AA65"/>
  <c r="AA45"/>
  <c r="AH48"/>
  <c r="AP48" s="1"/>
  <c r="AG48"/>
  <c r="AO48" s="1"/>
  <c r="AF48"/>
  <c r="AN48" s="1"/>
  <c r="AE48"/>
  <c r="AM48" s="1"/>
  <c r="AD48"/>
  <c r="AL48" s="1"/>
  <c r="AC48"/>
  <c r="AH47"/>
  <c r="AP47" s="1"/>
  <c r="AG47"/>
  <c r="AO47" s="1"/>
  <c r="AF47"/>
  <c r="AN47" s="1"/>
  <c r="AE47"/>
  <c r="AM47" s="1"/>
  <c r="AD47"/>
  <c r="T50" s="1"/>
  <c r="AC47"/>
  <c r="T47"/>
  <c r="X45" s="1"/>
  <c r="P18"/>
  <c r="P17"/>
  <c r="AH6"/>
  <c r="AP6" s="1"/>
  <c r="AG6"/>
  <c r="AO6" s="1"/>
  <c r="AF6"/>
  <c r="AN6" s="1"/>
  <c r="AE6"/>
  <c r="AM6" s="1"/>
  <c r="AD6"/>
  <c r="AL6" s="1"/>
  <c r="I18"/>
  <c r="AH5"/>
  <c r="AP5" s="1"/>
  <c r="AG5"/>
  <c r="AO5" s="1"/>
  <c r="AF5"/>
  <c r="AN5" s="1"/>
  <c r="AE5"/>
  <c r="AM5" s="1"/>
  <c r="AD5"/>
  <c r="AL5" s="1"/>
  <c r="I17"/>
  <c r="AA3"/>
  <c r="W3"/>
  <c r="T26" l="1"/>
  <c r="Y24" s="1"/>
  <c r="T127"/>
  <c r="X125" s="1"/>
  <c r="AL107"/>
  <c r="AL207"/>
  <c r="T270"/>
  <c r="Y265" s="1"/>
  <c r="T250"/>
  <c r="Y245" s="1"/>
  <c r="T230"/>
  <c r="Y225" s="1"/>
  <c r="T190"/>
  <c r="AT166"/>
  <c r="T170"/>
  <c r="T150"/>
  <c r="AT126"/>
  <c r="T130"/>
  <c r="AT86"/>
  <c r="T5"/>
  <c r="T8"/>
  <c r="AT4" s="1"/>
  <c r="AT46"/>
  <c r="T70"/>
  <c r="AL67"/>
  <c r="X24"/>
  <c r="N33"/>
  <c r="AL26"/>
  <c r="AT24" s="1"/>
  <c r="N34"/>
  <c r="AT265"/>
  <c r="AT266"/>
  <c r="T267"/>
  <c r="X265" s="1"/>
  <c r="AT245"/>
  <c r="AT246"/>
  <c r="T247"/>
  <c r="X245" s="1"/>
  <c r="AT225"/>
  <c r="AT226"/>
  <c r="T227"/>
  <c r="X225" s="1"/>
  <c r="Y205"/>
  <c r="AT205"/>
  <c r="AT206"/>
  <c r="T207"/>
  <c r="X205" s="1"/>
  <c r="Y45"/>
  <c r="Y105"/>
  <c r="Y125"/>
  <c r="Y185"/>
  <c r="AT65"/>
  <c r="AT66"/>
  <c r="AT145"/>
  <c r="AT146"/>
  <c r="Y65"/>
  <c r="Y85"/>
  <c r="Y145"/>
  <c r="Y165"/>
  <c r="AT105"/>
  <c r="AT106"/>
  <c r="AT185"/>
  <c r="AT186"/>
  <c r="AL47"/>
  <c r="AT45" s="1"/>
  <c r="T67"/>
  <c r="AL87"/>
  <c r="AT85" s="1"/>
  <c r="T107"/>
  <c r="X105" s="1"/>
  <c r="AL127"/>
  <c r="AT125" s="1"/>
  <c r="T147"/>
  <c r="X145" s="1"/>
  <c r="AL167"/>
  <c r="AT165" s="1"/>
  <c r="T187"/>
  <c r="X185" s="1"/>
  <c r="AT25" l="1"/>
  <c r="Y3"/>
  <c r="Z24"/>
  <c r="X3"/>
  <c r="N12"/>
  <c r="AT3"/>
  <c r="Z3" s="1"/>
  <c r="N13"/>
  <c r="X65"/>
  <c r="AS16" i="1" l="1"/>
  <c r="AS17"/>
  <c r="AS18"/>
  <c r="AS19"/>
  <c r="AS20"/>
  <c r="AS21"/>
  <c r="AS22"/>
  <c r="AS23"/>
  <c r="AS24"/>
  <c r="AS25"/>
  <c r="AS26"/>
  <c r="AS27"/>
  <c r="AS28"/>
  <c r="AS29"/>
  <c r="AS30"/>
  <c r="AS31"/>
  <c r="AS32"/>
  <c r="AS15"/>
  <c r="D89" i="2"/>
  <c r="D88"/>
  <c r="D87"/>
  <c r="D86"/>
  <c r="D85"/>
  <c r="D84"/>
  <c r="D83"/>
  <c r="D82"/>
  <c r="D77"/>
  <c r="D76"/>
  <c r="D75"/>
  <c r="D74"/>
  <c r="D73"/>
  <c r="D72"/>
  <c r="D71"/>
  <c r="D70"/>
  <c r="Z65"/>
  <c r="Y65"/>
  <c r="X65"/>
  <c r="W65"/>
  <c r="V65"/>
  <c r="U65"/>
  <c r="T65"/>
  <c r="S65"/>
  <c r="R65"/>
  <c r="Q65"/>
  <c r="C36"/>
  <c r="A36" s="1"/>
  <c r="C35"/>
  <c r="A35" s="1"/>
  <c r="C34"/>
  <c r="A34" s="1"/>
  <c r="C33"/>
  <c r="A33" s="1"/>
  <c r="BF32"/>
  <c r="BE32"/>
  <c r="BD32"/>
  <c r="BC32"/>
  <c r="BB32"/>
  <c r="AZ32"/>
  <c r="AY32"/>
  <c r="AX32"/>
  <c r="AW32"/>
  <c r="AV32"/>
  <c r="AB32"/>
  <c r="AD32"/>
  <c r="N32"/>
  <c r="M32"/>
  <c r="BF31"/>
  <c r="BE31"/>
  <c r="BD31"/>
  <c r="BC31"/>
  <c r="BB31"/>
  <c r="AB31" s="1"/>
  <c r="AD31" s="1"/>
  <c r="AZ31"/>
  <c r="AY31"/>
  <c r="AX31"/>
  <c r="AW31"/>
  <c r="AV31"/>
  <c r="N31"/>
  <c r="M31"/>
  <c r="BF30"/>
  <c r="BE30"/>
  <c r="BD30"/>
  <c r="BC30"/>
  <c r="BB30"/>
  <c r="AZ30"/>
  <c r="AY30"/>
  <c r="AX30"/>
  <c r="AW30"/>
  <c r="AV30"/>
  <c r="AA30" s="1"/>
  <c r="AC30" s="1"/>
  <c r="AB30"/>
  <c r="AD30"/>
  <c r="N30"/>
  <c r="M30"/>
  <c r="BF29"/>
  <c r="BE29"/>
  <c r="BD29"/>
  <c r="BC29"/>
  <c r="BB29"/>
  <c r="AB29" s="1"/>
  <c r="AD29" s="1"/>
  <c r="AZ29"/>
  <c r="AY29"/>
  <c r="AX29"/>
  <c r="AW29"/>
  <c r="AV29"/>
  <c r="N29"/>
  <c r="M29"/>
  <c r="BF28"/>
  <c r="BE28"/>
  <c r="BD28"/>
  <c r="BC28"/>
  <c r="BB28"/>
  <c r="AZ28"/>
  <c r="AY28"/>
  <c r="AX28"/>
  <c r="AW28"/>
  <c r="AV28"/>
  <c r="AA28" s="1"/>
  <c r="AC28" s="1"/>
  <c r="AB28"/>
  <c r="AD28"/>
  <c r="N28"/>
  <c r="M28"/>
  <c r="BF27"/>
  <c r="BE27"/>
  <c r="BD27"/>
  <c r="BC27"/>
  <c r="BB27"/>
  <c r="AB27" s="1"/>
  <c r="AD27" s="1"/>
  <c r="AZ27"/>
  <c r="AY27"/>
  <c r="AX27"/>
  <c r="AW27"/>
  <c r="AV27"/>
  <c r="N27"/>
  <c r="M27"/>
  <c r="C27"/>
  <c r="A27"/>
  <c r="BF26"/>
  <c r="BE26"/>
  <c r="BD26"/>
  <c r="BC26"/>
  <c r="BB26"/>
  <c r="AB26" s="1"/>
  <c r="AD26" s="1"/>
  <c r="AZ26"/>
  <c r="AY26"/>
  <c r="AX26"/>
  <c r="AW26"/>
  <c r="AV26"/>
  <c r="N26"/>
  <c r="M26"/>
  <c r="C26"/>
  <c r="A26"/>
  <c r="BF25"/>
  <c r="BE25"/>
  <c r="BD25"/>
  <c r="BC25"/>
  <c r="BB25"/>
  <c r="AB25" s="1"/>
  <c r="AD25" s="1"/>
  <c r="K72" s="1"/>
  <c r="AZ25"/>
  <c r="AY25"/>
  <c r="AX25"/>
  <c r="AW25"/>
  <c r="AV25"/>
  <c r="N25"/>
  <c r="P25" s="1"/>
  <c r="M25"/>
  <c r="C25"/>
  <c r="A25"/>
  <c r="BF24"/>
  <c r="BE24"/>
  <c r="BD24"/>
  <c r="BC24"/>
  <c r="BB24"/>
  <c r="AB24" s="1"/>
  <c r="AD24" s="1"/>
  <c r="AZ24"/>
  <c r="AY24"/>
  <c r="AX24"/>
  <c r="AW24"/>
  <c r="AV24"/>
  <c r="N24"/>
  <c r="M24"/>
  <c r="C24"/>
  <c r="A24" s="1"/>
  <c r="BF23"/>
  <c r="BE23"/>
  <c r="BD23"/>
  <c r="BC23"/>
  <c r="BB23"/>
  <c r="AB23" s="1"/>
  <c r="AD23" s="1"/>
  <c r="AZ23"/>
  <c r="AY23"/>
  <c r="AX23"/>
  <c r="AW23"/>
  <c r="AV23"/>
  <c r="N23"/>
  <c r="P23" s="1"/>
  <c r="M23"/>
  <c r="BF22"/>
  <c r="BE22"/>
  <c r="BD22"/>
  <c r="BC22"/>
  <c r="AB22" s="1"/>
  <c r="AD22" s="1"/>
  <c r="J72" s="1"/>
  <c r="BB22"/>
  <c r="AZ22"/>
  <c r="AY22"/>
  <c r="AX22"/>
  <c r="AW22"/>
  <c r="AV22"/>
  <c r="AA22" s="1"/>
  <c r="AC22" s="1"/>
  <c r="F72" s="1"/>
  <c r="N22"/>
  <c r="M22"/>
  <c r="BF21"/>
  <c r="BE21"/>
  <c r="BD21"/>
  <c r="BC21"/>
  <c r="BB21"/>
  <c r="AB21" s="1"/>
  <c r="AD21" s="1"/>
  <c r="J71" s="1"/>
  <c r="AZ21"/>
  <c r="AY21"/>
  <c r="AX21"/>
  <c r="AW21"/>
  <c r="AV21"/>
  <c r="N21"/>
  <c r="P21" s="1"/>
  <c r="M21"/>
  <c r="BF20"/>
  <c r="BE20"/>
  <c r="BD20"/>
  <c r="BC20"/>
  <c r="AB20" s="1"/>
  <c r="AD20" s="1"/>
  <c r="BB20"/>
  <c r="AZ20"/>
  <c r="AY20"/>
  <c r="AX20"/>
  <c r="AW20"/>
  <c r="AV20"/>
  <c r="AA20" s="1"/>
  <c r="AC20" s="1"/>
  <c r="N20"/>
  <c r="P20"/>
  <c r="M20"/>
  <c r="BF19"/>
  <c r="BE19"/>
  <c r="BD19"/>
  <c r="BC19"/>
  <c r="BB19"/>
  <c r="AB19" s="1"/>
  <c r="AD19" s="1"/>
  <c r="I72" s="1"/>
  <c r="AZ19"/>
  <c r="AY19"/>
  <c r="AX19"/>
  <c r="AW19"/>
  <c r="AV19"/>
  <c r="N19"/>
  <c r="P19" s="1"/>
  <c r="M19"/>
  <c r="BF18"/>
  <c r="BE18"/>
  <c r="BD18"/>
  <c r="BC18"/>
  <c r="BB18"/>
  <c r="AZ18"/>
  <c r="AY18"/>
  <c r="AX18"/>
  <c r="AW18"/>
  <c r="AA18"/>
  <c r="AC18" s="1"/>
  <c r="AV18"/>
  <c r="AB18"/>
  <c r="AD18" s="1"/>
  <c r="N18"/>
  <c r="P18"/>
  <c r="M18"/>
  <c r="C18"/>
  <c r="A18" s="1"/>
  <c r="BF17"/>
  <c r="BE17"/>
  <c r="BD17"/>
  <c r="BC17"/>
  <c r="BB17"/>
  <c r="AB17" s="1"/>
  <c r="AD17" s="1"/>
  <c r="I70" s="1"/>
  <c r="AZ17"/>
  <c r="AY17"/>
  <c r="AX17"/>
  <c r="AW17"/>
  <c r="AV17"/>
  <c r="AA17" s="1"/>
  <c r="AC17" s="1"/>
  <c r="E70" s="1"/>
  <c r="N17"/>
  <c r="P17" s="1"/>
  <c r="M17"/>
  <c r="C17"/>
  <c r="A17"/>
  <c r="BF16"/>
  <c r="BE16"/>
  <c r="BD16"/>
  <c r="BC16"/>
  <c r="AB16" s="1"/>
  <c r="BB16"/>
  <c r="AZ16"/>
  <c r="AY16"/>
  <c r="AX16"/>
  <c r="AW16"/>
  <c r="AV16"/>
  <c r="AA16" s="1"/>
  <c r="P16"/>
  <c r="I82" s="1"/>
  <c r="O16"/>
  <c r="C16"/>
  <c r="A16"/>
  <c r="BF15"/>
  <c r="BE15"/>
  <c r="BD15"/>
  <c r="BC15"/>
  <c r="BB15"/>
  <c r="AZ15"/>
  <c r="AY15"/>
  <c r="AX15"/>
  <c r="AW15"/>
  <c r="AA15"/>
  <c r="AV15"/>
  <c r="AB15"/>
  <c r="P15"/>
  <c r="O15"/>
  <c r="C15"/>
  <c r="A15"/>
  <c r="AC9"/>
  <c r="C9"/>
  <c r="A9" s="1"/>
  <c r="C8"/>
  <c r="A8" s="1"/>
  <c r="AC7"/>
  <c r="C7"/>
  <c r="A7"/>
  <c r="C6"/>
  <c r="A6"/>
  <c r="C36" i="1"/>
  <c r="A36" s="1"/>
  <c r="C35"/>
  <c r="A35" s="1"/>
  <c r="C34"/>
  <c r="A34" s="1"/>
  <c r="C33"/>
  <c r="A33" s="1"/>
  <c r="C27"/>
  <c r="B36" i="6" s="1"/>
  <c r="C26" i="1"/>
  <c r="B35" i="6" s="1"/>
  <c r="C25" i="1"/>
  <c r="B34" i="6" s="1"/>
  <c r="C24" i="1"/>
  <c r="B33" i="6" s="1"/>
  <c r="C16" i="1"/>
  <c r="A16" s="1"/>
  <c r="C18"/>
  <c r="A18" s="1"/>
  <c r="C17"/>
  <c r="A17" s="1"/>
  <c r="C15"/>
  <c r="A15" s="1"/>
  <c r="C9"/>
  <c r="B18" i="6" s="1"/>
  <c r="C8" i="1"/>
  <c r="B17" i="6" s="1"/>
  <c r="C7" i="1"/>
  <c r="B16" i="6" s="1"/>
  <c r="C6" i="1"/>
  <c r="B15" i="6" s="1"/>
  <c r="N32" i="1"/>
  <c r="N31"/>
  <c r="N30"/>
  <c r="N29"/>
  <c r="N28"/>
  <c r="N27"/>
  <c r="N26"/>
  <c r="N25"/>
  <c r="N24"/>
  <c r="P24" s="1"/>
  <c r="I190" i="7" s="1"/>
  <c r="P199" s="1"/>
  <c r="N23" i="1"/>
  <c r="P23" s="1"/>
  <c r="I170" i="7" s="1"/>
  <c r="P179" s="1"/>
  <c r="N22" i="1"/>
  <c r="P22" s="1"/>
  <c r="I150" i="7" s="1"/>
  <c r="P159" s="1"/>
  <c r="N21" i="1"/>
  <c r="P21" s="1"/>
  <c r="I130" i="7" s="1"/>
  <c r="P139" s="1"/>
  <c r="N20" i="1"/>
  <c r="P20" s="1"/>
  <c r="I110" i="7" s="1"/>
  <c r="P119" s="1"/>
  <c r="N19" i="1"/>
  <c r="P19" s="1"/>
  <c r="I90" i="7" s="1"/>
  <c r="P99" s="1"/>
  <c r="N18" i="1"/>
  <c r="P18" s="1"/>
  <c r="I70" i="7" s="1"/>
  <c r="P79" s="1"/>
  <c r="N17" i="1"/>
  <c r="P17" s="1"/>
  <c r="I50" i="7" s="1"/>
  <c r="P59" s="1"/>
  <c r="M32" i="1"/>
  <c r="M31"/>
  <c r="M30"/>
  <c r="M29"/>
  <c r="M28"/>
  <c r="AG28" s="1"/>
  <c r="F272" i="7" s="1"/>
  <c r="M27" i="1"/>
  <c r="AG27" s="1"/>
  <c r="F252" i="7" s="1"/>
  <c r="M26" i="1"/>
  <c r="AG26" s="1"/>
  <c r="F232" i="7" s="1"/>
  <c r="M25" i="1"/>
  <c r="AG25" s="1"/>
  <c r="F212" i="7" s="1"/>
  <c r="M24" i="1"/>
  <c r="AG24" s="1"/>
  <c r="F192" i="7" s="1"/>
  <c r="M23" i="1"/>
  <c r="AG23" s="1"/>
  <c r="F172" i="7" s="1"/>
  <c r="M22" i="1"/>
  <c r="AG22" s="1"/>
  <c r="F152" i="7" s="1"/>
  <c r="M21" i="1"/>
  <c r="M20"/>
  <c r="AG20" s="1"/>
  <c r="F112" i="7" s="1"/>
  <c r="M19" i="1"/>
  <c r="M18"/>
  <c r="AG18" s="1"/>
  <c r="F72" i="7" s="1"/>
  <c r="M17" i="1"/>
  <c r="BB22"/>
  <c r="BC22"/>
  <c r="BD22"/>
  <c r="BE22"/>
  <c r="BF22"/>
  <c r="BB26"/>
  <c r="BC26"/>
  <c r="BD26"/>
  <c r="BE26"/>
  <c r="BF26"/>
  <c r="D87"/>
  <c r="BB30"/>
  <c r="BC30"/>
  <c r="BD30"/>
  <c r="BE30"/>
  <c r="BF30"/>
  <c r="AV22"/>
  <c r="AW22"/>
  <c r="AX22"/>
  <c r="AY22"/>
  <c r="AZ22"/>
  <c r="AV26"/>
  <c r="AW26"/>
  <c r="AX26"/>
  <c r="AY26"/>
  <c r="AZ26"/>
  <c r="AV30"/>
  <c r="AW30"/>
  <c r="AX30"/>
  <c r="AY30"/>
  <c r="AZ30"/>
  <c r="BB23"/>
  <c r="BC23"/>
  <c r="BD23"/>
  <c r="BE23"/>
  <c r="BF23"/>
  <c r="BB27"/>
  <c r="BC27"/>
  <c r="BD27"/>
  <c r="BE27"/>
  <c r="BF27"/>
  <c r="D88"/>
  <c r="BB31"/>
  <c r="BC31"/>
  <c r="BD31"/>
  <c r="BE31"/>
  <c r="BF31"/>
  <c r="AV23"/>
  <c r="AW23"/>
  <c r="AX23"/>
  <c r="AY23"/>
  <c r="AZ23"/>
  <c r="AV27"/>
  <c r="AW27"/>
  <c r="AX27"/>
  <c r="AY27"/>
  <c r="AZ27"/>
  <c r="AV31"/>
  <c r="AW31"/>
  <c r="AX31"/>
  <c r="AY31"/>
  <c r="AZ31"/>
  <c r="BB24"/>
  <c r="BC24"/>
  <c r="BD24"/>
  <c r="BE24"/>
  <c r="BF24"/>
  <c r="BB28"/>
  <c r="BC28"/>
  <c r="BD28"/>
  <c r="BE28"/>
  <c r="BF28"/>
  <c r="D89"/>
  <c r="BB32"/>
  <c r="BC32"/>
  <c r="BD32"/>
  <c r="BE32"/>
  <c r="BF32"/>
  <c r="AV24"/>
  <c r="AW24"/>
  <c r="AX24"/>
  <c r="AY24"/>
  <c r="AZ24"/>
  <c r="AV28"/>
  <c r="AW28"/>
  <c r="AX28"/>
  <c r="AY28"/>
  <c r="AZ28"/>
  <c r="AV32"/>
  <c r="AW32"/>
  <c r="AX32"/>
  <c r="AY32"/>
  <c r="AZ32"/>
  <c r="AV21"/>
  <c r="AW21"/>
  <c r="AX21"/>
  <c r="AY21"/>
  <c r="AZ21"/>
  <c r="AV25"/>
  <c r="AW25"/>
  <c r="AX25"/>
  <c r="AY25"/>
  <c r="AZ25"/>
  <c r="D86"/>
  <c r="AV29"/>
  <c r="AW29"/>
  <c r="AX29"/>
  <c r="AY29"/>
  <c r="AZ29"/>
  <c r="BB21"/>
  <c r="BC21"/>
  <c r="BD21"/>
  <c r="BE21"/>
  <c r="BF21"/>
  <c r="BB25"/>
  <c r="BC25"/>
  <c r="BD25"/>
  <c r="BE25"/>
  <c r="BF25"/>
  <c r="BB29"/>
  <c r="BC29"/>
  <c r="BD29"/>
  <c r="BE29"/>
  <c r="BF29"/>
  <c r="D83"/>
  <c r="BB18"/>
  <c r="BC18"/>
  <c r="BD18"/>
  <c r="BE18"/>
  <c r="BF18"/>
  <c r="AV18"/>
  <c r="AW18"/>
  <c r="AX18"/>
  <c r="AY18"/>
  <c r="AZ18"/>
  <c r="D84"/>
  <c r="BB19"/>
  <c r="BC19"/>
  <c r="BD19"/>
  <c r="BE19"/>
  <c r="BF19"/>
  <c r="AV19"/>
  <c r="AW19"/>
  <c r="AX19"/>
  <c r="AY19"/>
  <c r="AZ19"/>
  <c r="D85"/>
  <c r="BB20"/>
  <c r="BC20"/>
  <c r="BD20"/>
  <c r="BE20"/>
  <c r="BF20"/>
  <c r="AV20"/>
  <c r="AW20"/>
  <c r="AX20"/>
  <c r="AY20"/>
  <c r="AZ20"/>
  <c r="AV17"/>
  <c r="AW17"/>
  <c r="AX17"/>
  <c r="AY17"/>
  <c r="AZ17"/>
  <c r="D82"/>
  <c r="BB17"/>
  <c r="BC17"/>
  <c r="BD17"/>
  <c r="BE17"/>
  <c r="BF17"/>
  <c r="D75"/>
  <c r="D76"/>
  <c r="D77"/>
  <c r="D74"/>
  <c r="D71"/>
  <c r="D72"/>
  <c r="D73"/>
  <c r="D70"/>
  <c r="BB16"/>
  <c r="BC16"/>
  <c r="BD16"/>
  <c r="BE16"/>
  <c r="BF16"/>
  <c r="AV16"/>
  <c r="AW16"/>
  <c r="AX16"/>
  <c r="AY16"/>
  <c r="AZ16"/>
  <c r="BF15"/>
  <c r="BB15"/>
  <c r="BC15"/>
  <c r="BD15"/>
  <c r="BE15"/>
  <c r="AZ15"/>
  <c r="AV15"/>
  <c r="AW15"/>
  <c r="AX15"/>
  <c r="AY15"/>
  <c r="P16"/>
  <c r="P15"/>
  <c r="O16"/>
  <c r="O15"/>
  <c r="R65"/>
  <c r="T65"/>
  <c r="V65"/>
  <c r="X65"/>
  <c r="Z65"/>
  <c r="Q65"/>
  <c r="S65"/>
  <c r="U65"/>
  <c r="W65"/>
  <c r="Y65"/>
  <c r="O19" i="2"/>
  <c r="O20"/>
  <c r="O17"/>
  <c r="O18"/>
  <c r="E76" s="1"/>
  <c r="AA32"/>
  <c r="AC32" s="1"/>
  <c r="AA19"/>
  <c r="AC19" s="1"/>
  <c r="AA21"/>
  <c r="AC21" s="1"/>
  <c r="F71" s="1"/>
  <c r="AA23"/>
  <c r="AC23" s="1"/>
  <c r="AA24"/>
  <c r="AC24" s="1"/>
  <c r="AA25"/>
  <c r="AC25" s="1"/>
  <c r="G72" s="1"/>
  <c r="AA26"/>
  <c r="AC26" s="1"/>
  <c r="AA27"/>
  <c r="AC27" s="1"/>
  <c r="AA29"/>
  <c r="AC29" s="1"/>
  <c r="AA31"/>
  <c r="AC31" s="1"/>
  <c r="AC15"/>
  <c r="F10" s="1"/>
  <c r="I76"/>
  <c r="I74"/>
  <c r="O22"/>
  <c r="O28"/>
  <c r="O30"/>
  <c r="O32"/>
  <c r="O21"/>
  <c r="O24"/>
  <c r="O25"/>
  <c r="O27"/>
  <c r="O31"/>
  <c r="AD15"/>
  <c r="F28"/>
  <c r="E10"/>
  <c r="P28" i="1" l="1"/>
  <c r="I270" i="7" s="1"/>
  <c r="P279" s="1"/>
  <c r="P26" i="1"/>
  <c r="I230" i="7" s="1"/>
  <c r="P239" s="1"/>
  <c r="P27" i="1"/>
  <c r="I250" i="7" s="1"/>
  <c r="P259" s="1"/>
  <c r="P25" i="1"/>
  <c r="I210" i="7" s="1"/>
  <c r="P219" s="1"/>
  <c r="AG17" i="1"/>
  <c r="F52" i="7" s="1"/>
  <c r="AG19" i="1"/>
  <c r="F92" i="7" s="1"/>
  <c r="AG21" i="1"/>
  <c r="F132" i="7" s="1"/>
  <c r="A24" i="1"/>
  <c r="A25"/>
  <c r="A26"/>
  <c r="A27"/>
  <c r="O28"/>
  <c r="I267" i="7" s="1"/>
  <c r="O26" i="1"/>
  <c r="I227" i="7" s="1"/>
  <c r="O27" i="1"/>
  <c r="I247" i="7" s="1"/>
  <c r="O25" i="1"/>
  <c r="I207" i="7" s="1"/>
  <c r="O17" i="1"/>
  <c r="I47" i="7" s="1"/>
  <c r="O18" i="1"/>
  <c r="I67" i="7" s="1"/>
  <c r="O19" i="1"/>
  <c r="I87" i="7" s="1"/>
  <c r="O20" i="1"/>
  <c r="I107" i="7" s="1"/>
  <c r="O21" i="1"/>
  <c r="I127" i="7" s="1"/>
  <c r="O22" i="1"/>
  <c r="I147" i="7" s="1"/>
  <c r="O23" i="1"/>
  <c r="I167" i="7" s="1"/>
  <c r="O24" i="1"/>
  <c r="I187" i="7" s="1"/>
  <c r="A6" i="1"/>
  <c r="A7"/>
  <c r="A8"/>
  <c r="A9"/>
  <c r="I279" i="7"/>
  <c r="N274"/>
  <c r="I79"/>
  <c r="N74"/>
  <c r="I139"/>
  <c r="N134"/>
  <c r="I219"/>
  <c r="N214"/>
  <c r="I259"/>
  <c r="N254"/>
  <c r="I239"/>
  <c r="N234"/>
  <c r="I59"/>
  <c r="N54"/>
  <c r="I99"/>
  <c r="N94"/>
  <c r="I119"/>
  <c r="N114"/>
  <c r="I159"/>
  <c r="N154"/>
  <c r="I179"/>
  <c r="N174"/>
  <c r="I199"/>
  <c r="N194"/>
  <c r="AA28" i="1"/>
  <c r="AC28" s="1"/>
  <c r="AA26"/>
  <c r="AC26" s="1"/>
  <c r="AB20"/>
  <c r="AD20" s="1"/>
  <c r="AB28"/>
  <c r="AD28" s="1"/>
  <c r="AA27"/>
  <c r="AC27" s="1"/>
  <c r="AB27"/>
  <c r="AD27" s="1"/>
  <c r="AB26"/>
  <c r="AD26" s="1"/>
  <c r="AB19"/>
  <c r="AD19" s="1"/>
  <c r="AA23"/>
  <c r="AC23" s="1"/>
  <c r="AB23"/>
  <c r="AD23" s="1"/>
  <c r="AA22"/>
  <c r="AC22" s="1"/>
  <c r="AB22"/>
  <c r="AD22" s="1"/>
  <c r="AB21"/>
  <c r="AD21" s="1"/>
  <c r="J72" s="1"/>
  <c r="AA21"/>
  <c r="AC21" s="1"/>
  <c r="AA20"/>
  <c r="AC20" s="1"/>
  <c r="AA19"/>
  <c r="AC19" s="1"/>
  <c r="AB25"/>
  <c r="AD25" s="1"/>
  <c r="G89" s="1"/>
  <c r="J86"/>
  <c r="J89"/>
  <c r="AA18"/>
  <c r="AC18" s="1"/>
  <c r="AB17"/>
  <c r="AD17" s="1"/>
  <c r="E82" s="1"/>
  <c r="AA17"/>
  <c r="AC17" s="1"/>
  <c r="E76" s="1"/>
  <c r="AB18"/>
  <c r="AD18" s="1"/>
  <c r="I75"/>
  <c r="AA16"/>
  <c r="AC16" s="1"/>
  <c r="AB16"/>
  <c r="AD16" s="1"/>
  <c r="AA15"/>
  <c r="AC15" s="1"/>
  <c r="AB15"/>
  <c r="AD15" s="1"/>
  <c r="L86"/>
  <c r="I89"/>
  <c r="L89"/>
  <c r="E86"/>
  <c r="H86"/>
  <c r="J88"/>
  <c r="E88"/>
  <c r="H87"/>
  <c r="L87"/>
  <c r="F86"/>
  <c r="J87"/>
  <c r="I88"/>
  <c r="G86"/>
  <c r="L88"/>
  <c r="H89"/>
  <c r="H88"/>
  <c r="F88"/>
  <c r="F87"/>
  <c r="F89"/>
  <c r="E89"/>
  <c r="E87"/>
  <c r="F76"/>
  <c r="H76"/>
  <c r="H77"/>
  <c r="K77"/>
  <c r="J77"/>
  <c r="L76"/>
  <c r="F77"/>
  <c r="K76"/>
  <c r="L75"/>
  <c r="L77"/>
  <c r="J75"/>
  <c r="F75"/>
  <c r="I76"/>
  <c r="I74"/>
  <c r="K74"/>
  <c r="L74"/>
  <c r="H74"/>
  <c r="H75"/>
  <c r="J76"/>
  <c r="F74"/>
  <c r="J74"/>
  <c r="I77"/>
  <c r="AA24"/>
  <c r="AC24" s="1"/>
  <c r="AB24"/>
  <c r="AD24" s="1"/>
  <c r="AS33"/>
  <c r="AA25"/>
  <c r="AC25" s="1"/>
  <c r="K87" s="1"/>
  <c r="I72"/>
  <c r="I70"/>
  <c r="E84"/>
  <c r="I73"/>
  <c r="I71"/>
  <c r="E85"/>
  <c r="E83"/>
  <c r="E71"/>
  <c r="E70"/>
  <c r="I85"/>
  <c r="AC9"/>
  <c r="AC7"/>
  <c r="H83"/>
  <c r="H85"/>
  <c r="L70"/>
  <c r="H82"/>
  <c r="H84"/>
  <c r="L73"/>
  <c r="L72"/>
  <c r="L71"/>
  <c r="J85"/>
  <c r="J82"/>
  <c r="F70"/>
  <c r="F71"/>
  <c r="J83"/>
  <c r="J84"/>
  <c r="F73"/>
  <c r="F72"/>
  <c r="I83" i="2"/>
  <c r="E83"/>
  <c r="E30" i="1"/>
  <c r="F82"/>
  <c r="J70"/>
  <c r="F84"/>
  <c r="F83"/>
  <c r="G83"/>
  <c r="K70"/>
  <c r="K71"/>
  <c r="G82"/>
  <c r="L83"/>
  <c r="H70"/>
  <c r="H73"/>
  <c r="H72"/>
  <c r="L84"/>
  <c r="L82"/>
  <c r="L85"/>
  <c r="H71"/>
  <c r="K83"/>
  <c r="G73"/>
  <c r="G71"/>
  <c r="K84"/>
  <c r="K82"/>
  <c r="K85"/>
  <c r="G72"/>
  <c r="G70"/>
  <c r="AC16" i="2"/>
  <c r="AA7"/>
  <c r="AD16"/>
  <c r="AA9"/>
  <c r="O26"/>
  <c r="O29"/>
  <c r="O23"/>
  <c r="P22"/>
  <c r="P26"/>
  <c r="K83" s="1"/>
  <c r="P30"/>
  <c r="P28"/>
  <c r="P32"/>
  <c r="P24"/>
  <c r="P29"/>
  <c r="P27"/>
  <c r="K84" s="1"/>
  <c r="P31"/>
  <c r="K82"/>
  <c r="K86"/>
  <c r="Y7"/>
  <c r="E28"/>
  <c r="I77"/>
  <c r="E77"/>
  <c r="I75"/>
  <c r="E75"/>
  <c r="I73"/>
  <c r="E73"/>
  <c r="I71"/>
  <c r="E71"/>
  <c r="E72"/>
  <c r="E74"/>
  <c r="E82"/>
  <c r="G82"/>
  <c r="J82"/>
  <c r="N82" s="1"/>
  <c r="F24" s="1"/>
  <c r="L82"/>
  <c r="G83"/>
  <c r="J83"/>
  <c r="L83"/>
  <c r="F84"/>
  <c r="H84"/>
  <c r="J84"/>
  <c r="L84"/>
  <c r="F85"/>
  <c r="H85"/>
  <c r="J85"/>
  <c r="L85"/>
  <c r="F86"/>
  <c r="H86"/>
  <c r="J86"/>
  <c r="L86"/>
  <c r="F87"/>
  <c r="H87"/>
  <c r="J87"/>
  <c r="L87"/>
  <c r="F88"/>
  <c r="H88"/>
  <c r="J88"/>
  <c r="L88"/>
  <c r="F89"/>
  <c r="H89"/>
  <c r="J89"/>
  <c r="L89"/>
  <c r="F82"/>
  <c r="H82"/>
  <c r="F83"/>
  <c r="H83"/>
  <c r="E84"/>
  <c r="G84"/>
  <c r="I84"/>
  <c r="E85"/>
  <c r="M85" s="1"/>
  <c r="E27" s="1"/>
  <c r="G85"/>
  <c r="I85"/>
  <c r="E86"/>
  <c r="G86"/>
  <c r="I86"/>
  <c r="N86" s="1"/>
  <c r="F33" s="1"/>
  <c r="E87"/>
  <c r="M87" s="1"/>
  <c r="E34" s="1"/>
  <c r="G87"/>
  <c r="I87"/>
  <c r="E88"/>
  <c r="G88"/>
  <c r="I88"/>
  <c r="E89"/>
  <c r="M89" s="1"/>
  <c r="E36" s="1"/>
  <c r="G89"/>
  <c r="I89"/>
  <c r="J73" i="1" l="1"/>
  <c r="F85"/>
  <c r="J71"/>
  <c r="I82"/>
  <c r="N82" s="1"/>
  <c r="F24" s="1"/>
  <c r="E12"/>
  <c r="G85"/>
  <c r="M85" s="1"/>
  <c r="E27" s="1"/>
  <c r="K73"/>
  <c r="N73" s="1"/>
  <c r="F9" s="1"/>
  <c r="K72"/>
  <c r="N72" s="1"/>
  <c r="F8" s="1"/>
  <c r="G84"/>
  <c r="M84" s="1"/>
  <c r="E26" s="1"/>
  <c r="N77"/>
  <c r="F18" s="1"/>
  <c r="K75"/>
  <c r="N75" s="1"/>
  <c r="F16" s="1"/>
  <c r="G88"/>
  <c r="M88" s="1"/>
  <c r="E35" s="1"/>
  <c r="G87"/>
  <c r="M87" s="1"/>
  <c r="E34" s="1"/>
  <c r="G77"/>
  <c r="G74"/>
  <c r="G75"/>
  <c r="K89"/>
  <c r="N89" s="1"/>
  <c r="F36" s="1"/>
  <c r="G76"/>
  <c r="M76" s="1"/>
  <c r="E17" s="1"/>
  <c r="K88"/>
  <c r="K86"/>
  <c r="N76"/>
  <c r="F17" s="1"/>
  <c r="M89"/>
  <c r="E36" s="1"/>
  <c r="M86"/>
  <c r="E33" s="1"/>
  <c r="I83"/>
  <c r="N83" s="1"/>
  <c r="F25" s="1"/>
  <c r="I84"/>
  <c r="N84" s="1"/>
  <c r="F26" s="1"/>
  <c r="E72"/>
  <c r="M72" s="1"/>
  <c r="E8" s="1"/>
  <c r="E73"/>
  <c r="M73" s="1"/>
  <c r="E9" s="1"/>
  <c r="E77"/>
  <c r="E74"/>
  <c r="E75"/>
  <c r="I87"/>
  <c r="N87" s="1"/>
  <c r="F34" s="1"/>
  <c r="I86"/>
  <c r="F12"/>
  <c r="F30"/>
  <c r="N88"/>
  <c r="F35" s="1"/>
  <c r="N74"/>
  <c r="F15" s="1"/>
  <c r="AA7"/>
  <c r="AA9"/>
  <c r="L74" i="2"/>
  <c r="L72"/>
  <c r="N72" s="1"/>
  <c r="F8" s="1"/>
  <c r="L70"/>
  <c r="H71"/>
  <c r="L71"/>
  <c r="H73"/>
  <c r="L73"/>
  <c r="H75"/>
  <c r="L75"/>
  <c r="H77"/>
  <c r="L77"/>
  <c r="H70"/>
  <c r="H72"/>
  <c r="H74"/>
  <c r="H76"/>
  <c r="L76"/>
  <c r="E28" i="1"/>
  <c r="E10"/>
  <c r="Y7"/>
  <c r="M88" i="2"/>
  <c r="E35" s="1"/>
  <c r="M86"/>
  <c r="E33" s="1"/>
  <c r="N84"/>
  <c r="F26" s="1"/>
  <c r="M84"/>
  <c r="E26" s="1"/>
  <c r="K88"/>
  <c r="N88" s="1"/>
  <c r="F35" s="1"/>
  <c r="N71" i="1"/>
  <c r="F7" s="1"/>
  <c r="K89" i="2"/>
  <c r="N89" s="1"/>
  <c r="F36" s="1"/>
  <c r="K85"/>
  <c r="N85" s="1"/>
  <c r="F27" s="1"/>
  <c r="N83"/>
  <c r="F25" s="1"/>
  <c r="M70" i="1"/>
  <c r="E6" s="1"/>
  <c r="N85"/>
  <c r="F27" s="1"/>
  <c r="F73" i="2"/>
  <c r="M73" s="1"/>
  <c r="E9" s="1"/>
  <c r="J73"/>
  <c r="F75"/>
  <c r="M75" s="1"/>
  <c r="E16" s="1"/>
  <c r="J75"/>
  <c r="F77"/>
  <c r="M77" s="1"/>
  <c r="E18" s="1"/>
  <c r="J77"/>
  <c r="F70"/>
  <c r="J70"/>
  <c r="F74"/>
  <c r="M74" s="1"/>
  <c r="E15" s="1"/>
  <c r="J74"/>
  <c r="F76"/>
  <c r="J76"/>
  <c r="G71"/>
  <c r="M71" s="1"/>
  <c r="E7" s="1"/>
  <c r="G73"/>
  <c r="G75"/>
  <c r="G77"/>
  <c r="K71"/>
  <c r="N71" s="1"/>
  <c r="F7" s="1"/>
  <c r="K75"/>
  <c r="G76"/>
  <c r="G74"/>
  <c r="G70"/>
  <c r="K73"/>
  <c r="K76"/>
  <c r="K74"/>
  <c r="K70"/>
  <c r="K77"/>
  <c r="F30"/>
  <c r="Y9"/>
  <c r="F12"/>
  <c r="E30"/>
  <c r="E12"/>
  <c r="F10" i="1"/>
  <c r="Y9"/>
  <c r="F28"/>
  <c r="N87" i="2"/>
  <c r="F34" s="1"/>
  <c r="M82"/>
  <c r="E24" s="1"/>
  <c r="M72"/>
  <c r="E8" s="1"/>
  <c r="N73"/>
  <c r="F9" s="1"/>
  <c r="N75"/>
  <c r="F16" s="1"/>
  <c r="N77"/>
  <c r="F18" s="1"/>
  <c r="M83" i="1"/>
  <c r="E25" s="1"/>
  <c r="N70"/>
  <c r="F6" s="1"/>
  <c r="M82"/>
  <c r="E24" s="1"/>
  <c r="K87" i="2"/>
  <c r="M83"/>
  <c r="E25" s="1"/>
  <c r="M71" i="1"/>
  <c r="E7" s="1"/>
  <c r="M77" l="1"/>
  <c r="E18" s="1"/>
  <c r="M74"/>
  <c r="E15" s="1"/>
  <c r="N86"/>
  <c r="F33" s="1"/>
  <c r="M75"/>
  <c r="E16" s="1"/>
  <c r="N76" i="2"/>
  <c r="F17" s="1"/>
  <c r="N74"/>
  <c r="F15" s="1"/>
  <c r="N70"/>
  <c r="F6" s="1"/>
  <c r="M76"/>
  <c r="E17" s="1"/>
  <c r="M70"/>
  <c r="E6" s="1"/>
</calcChain>
</file>

<file path=xl/sharedStrings.xml><?xml version="1.0" encoding="utf-8"?>
<sst xmlns="http://schemas.openxmlformats.org/spreadsheetml/2006/main" count="772" uniqueCount="110">
  <si>
    <t>D1</t>
  </si>
  <si>
    <t>H1</t>
  </si>
  <si>
    <t>D2</t>
  </si>
  <si>
    <t>H2</t>
  </si>
  <si>
    <t>A</t>
  </si>
  <si>
    <t>B</t>
  </si>
  <si>
    <t>C</t>
  </si>
  <si>
    <t>D</t>
  </si>
  <si>
    <t>X</t>
  </si>
  <si>
    <t>Y</t>
  </si>
  <si>
    <t>Z</t>
  </si>
  <si>
    <t>U</t>
  </si>
  <si>
    <t>štvorhry</t>
  </si>
  <si>
    <t>Domáci</t>
  </si>
  <si>
    <t>Hostia</t>
  </si>
  <si>
    <t>Loptičky</t>
  </si>
  <si>
    <t>Sety</t>
  </si>
  <si>
    <t>Body</t>
  </si>
  <si>
    <t>kolo</t>
  </si>
  <si>
    <t>sety domaci</t>
  </si>
  <si>
    <t>sety hostia</t>
  </si>
  <si>
    <t>Ročník</t>
  </si>
  <si>
    <t>Rozhodca</t>
  </si>
  <si>
    <t>č.zápasu</t>
  </si>
  <si>
    <t>Zápis zo stretnutia v stolnom tenise</t>
  </si>
  <si>
    <t>BODY</t>
  </si>
  <si>
    <t>SETY</t>
  </si>
  <si>
    <t>LOPTY</t>
  </si>
  <si>
    <t>štvorhra D1</t>
  </si>
  <si>
    <t>štvorhra D2</t>
  </si>
  <si>
    <t>Priezvisko, Meno</t>
  </si>
  <si>
    <t>V</t>
  </si>
  <si>
    <t>P</t>
  </si>
  <si>
    <t>Striedajúci</t>
  </si>
  <si>
    <t>DOMÁCI</t>
  </si>
  <si>
    <t>HOSTIA</t>
  </si>
  <si>
    <t>štvorhra H1</t>
  </si>
  <si>
    <t>štvorhra H2</t>
  </si>
  <si>
    <t>ž</t>
  </si>
  <si>
    <t>žč</t>
  </si>
  <si>
    <t>č</t>
  </si>
  <si>
    <t>KARTY</t>
  </si>
  <si>
    <t>v kole</t>
  </si>
  <si>
    <t>pozn.</t>
  </si>
  <si>
    <t>V/P</t>
  </si>
  <si>
    <t>Domaci</t>
  </si>
  <si>
    <t>v</t>
  </si>
  <si>
    <t>p</t>
  </si>
  <si>
    <t>sv</t>
  </si>
  <si>
    <t>sp</t>
  </si>
  <si>
    <t>Liga</t>
  </si>
  <si>
    <t>Muži</t>
  </si>
  <si>
    <t>Ženy</t>
  </si>
  <si>
    <t>Majstrovský</t>
  </si>
  <si>
    <t>Pohárový</t>
  </si>
  <si>
    <t>Priateľský</t>
  </si>
  <si>
    <t>Dňa</t>
  </si>
  <si>
    <t>Čas</t>
  </si>
  <si>
    <t>Hlavný rozhodca</t>
  </si>
  <si>
    <t>Zástupca domáceho družstva</t>
  </si>
  <si>
    <t>Zástupca hosťujúceho družstva</t>
  </si>
  <si>
    <t>Pripomienky/Protesty (ak nepostačuje priestor, použite zadnú stranu originálu)</t>
  </si>
  <si>
    <t>Bratislavský stolnotenisový zväz</t>
  </si>
  <si>
    <t>x</t>
  </si>
  <si>
    <t>a</t>
  </si>
  <si>
    <t>Alexy Ján</t>
  </si>
  <si>
    <t>Pisarčík Daniel</t>
  </si>
  <si>
    <t>Švec Lukáš</t>
  </si>
  <si>
    <t>Červenka Milan</t>
  </si>
  <si>
    <t>Vitáloš Jaroslav</t>
  </si>
  <si>
    <t>Masaryk Michal</t>
  </si>
  <si>
    <t>Kleberc Štefan</t>
  </si>
  <si>
    <t>Hajduk Roman</t>
  </si>
  <si>
    <t>Žilinec Ľuboš</t>
  </si>
  <si>
    <t xml:space="preserve"> </t>
  </si>
  <si>
    <t>Ako príklad vyplneného súboru je priložený zápis zo zápasu STK Pezinok C – Reca B.</t>
  </si>
  <si>
    <t>P. Alexy</t>
  </si>
  <si>
    <t>Ponúkame Vám nový formulár pre zápis z ligového stretnutia súťaží BZST. Formulár funguje ako excelovský list, pričom je možné vypĺňať ho priamo na zápase elektronicky. Vypíšu sa zostavy oboch družstiev a rozlosovanie sa urobí samo. Ak sa losuje kto má A a kto X, potom sa do horného rohu súpisky domácich aj hostí vpíše X alebo A (pre domácich to je bunka B3 a pre hostí B23), podľa toho kto si čo vylosuje a program sa postará o správne rozpísanie zápasu. Pri striedaní sa vpíše striedajúci hráč do príslušného riadka, podľa toho, za ktorého hráča strieda a zároveň sa do stĺpca „v kole“ pripíše kolo, v ktorom striedal. Rozlosovanie sa na základe toho správne automaticky upraví. Do formulára sa následne vpisujú len výsledky jednotlivých setov. Všetko ostatné spočítava program sám, t.j. pomer setov, celkový bodový stav a takisto pomer víťazstiev a výhier. Takže po odohraní posledného setu je hotový celý zápis spolu so štatistikou a stačí ho len vytlačiť.</t>
  </si>
  <si>
    <t>Zadávanie w.o. výsledkov, alebo výsledkov, ak niektoré družstvo nastúpi len v trojici.</t>
  </si>
  <si>
    <r>
      <rPr>
        <b/>
        <sz val="10"/>
        <rFont val="Arial CE"/>
        <charset val="238"/>
      </rPr>
      <t>A/ Ak sa výsledky W.O. započítavajú</t>
    </r>
    <r>
      <rPr>
        <sz val="10"/>
        <rFont val="Arial CE"/>
        <charset val="238"/>
      </rPr>
      <t xml:space="preserve">, potom do poznámky treba dať len značku </t>
    </r>
    <r>
      <rPr>
        <b/>
        <sz val="10"/>
        <rFont val="Arial CE"/>
        <charset val="238"/>
      </rPr>
      <t>w.o. (s bodkami !!!)</t>
    </r>
    <r>
      <rPr>
        <sz val="10"/>
        <rFont val="Arial CE"/>
        <charset val="238"/>
      </rPr>
      <t xml:space="preserve"> a vyplniť sety 11/0, 11/0, 11/0. Všetko sa započíta, ako keby sa hralo, t.j. víťazovi výhra, porazenému prehra</t>
    </r>
  </si>
  <si>
    <r>
      <rPr>
        <b/>
        <sz val="10"/>
        <rFont val="Arial CE"/>
        <charset val="238"/>
      </rPr>
      <t>B/ Ak sa výsledky w.o. neapočítavajú</t>
    </r>
    <r>
      <rPr>
        <sz val="10"/>
        <rFont val="Arial CE"/>
        <charset val="238"/>
      </rPr>
      <t>, potom sa lopty v setoch nepíšu, len sa do poznámky napíše</t>
    </r>
    <r>
      <rPr>
        <b/>
        <sz val="10"/>
        <rFont val="Arial CE"/>
        <charset val="238"/>
      </rPr>
      <t xml:space="preserve"> wo</t>
    </r>
    <r>
      <rPr>
        <sz val="10"/>
        <rFont val="Arial CE"/>
        <charset val="238"/>
      </rPr>
      <t xml:space="preserve"> alebo </t>
    </r>
    <r>
      <rPr>
        <b/>
        <sz val="10"/>
        <rFont val="Arial CE"/>
        <charset val="238"/>
      </rPr>
      <t>ow (bez bodiek !!!!!)</t>
    </r>
    <r>
      <rPr>
        <sz val="10"/>
        <rFont val="Arial CE"/>
        <charset val="238"/>
      </rPr>
      <t>. V takom prípade ak je napísané wo, víťazstvo sa prizná domácemu, ak je ow, víťazstvo sa prizná hosťujúcemu. V bilancii výhier a prehier sa takýto výsledok nepremietne, avšak do počtu bodov družstva a počtu setov samozrejme tento výsledok bude započítaný Takto sa postupuje aj v prípade, že niektoré družstvo nastúpi v trojici, wo, resp. ow prehráva družstvo, ktoré na daný zápas nepostavilo hráča.</t>
    </r>
  </si>
  <si>
    <t>Slovenský stolnotenisový zväz</t>
  </si>
  <si>
    <t>Stretnutie</t>
  </si>
  <si>
    <t>tréner-kouč</t>
  </si>
  <si>
    <t>servis</t>
  </si>
  <si>
    <t>pomer</t>
  </si>
  <si>
    <t>kod</t>
  </si>
  <si>
    <t>Time  out</t>
  </si>
  <si>
    <t>príjem</t>
  </si>
  <si>
    <t>setov</t>
  </si>
  <si>
    <t>hraca</t>
  </si>
  <si>
    <t>Stretnutie č.</t>
  </si>
  <si>
    <t>Kolo</t>
  </si>
  <si>
    <t>E</t>
  </si>
  <si>
    <t>Zápas:</t>
  </si>
  <si>
    <t>štvorhra D1-H1</t>
  </si>
  <si>
    <t>F</t>
  </si>
  <si>
    <t>Víťaz</t>
  </si>
  <si>
    <t>G</t>
  </si>
  <si>
    <t>H</t>
  </si>
  <si>
    <t>Udelené karty - priestupok</t>
  </si>
  <si>
    <t>Ž</t>
  </si>
  <si>
    <t>ŽČ</t>
  </si>
  <si>
    <t>Servis</t>
  </si>
  <si>
    <t>Time out</t>
  </si>
  <si>
    <t>Príjem</t>
  </si>
  <si>
    <t>štvorhra D2-H2</t>
  </si>
  <si>
    <t xml:space="preserve">  </t>
  </si>
  <si>
    <t>štvorhra            1</t>
  </si>
  <si>
    <t>štvorhra            2</t>
  </si>
</sst>
</file>

<file path=xl/styles.xml><?xml version="1.0" encoding="utf-8"?>
<styleSheet xmlns="http://schemas.openxmlformats.org/spreadsheetml/2006/main">
  <fonts count="29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b/>
      <sz val="26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b/>
      <sz val="20"/>
      <name val="Arial CE"/>
      <charset val="238"/>
    </font>
    <font>
      <sz val="4"/>
      <color theme="0"/>
      <name val="Arial CE"/>
      <charset val="238"/>
    </font>
    <font>
      <b/>
      <sz val="4"/>
      <color theme="0"/>
      <name val="Arial CE"/>
      <charset val="238"/>
    </font>
    <font>
      <sz val="12"/>
      <color theme="0"/>
      <name val="Arial CE"/>
      <charset val="238"/>
    </font>
    <font>
      <b/>
      <sz val="2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72"/>
      <name val="Arial CE"/>
      <charset val="238"/>
    </font>
    <font>
      <b/>
      <sz val="72"/>
      <color theme="1"/>
      <name val="Calibri"/>
      <family val="2"/>
      <charset val="238"/>
      <scheme val="minor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0" xfId="0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3" fillId="0" borderId="32" xfId="0" applyFont="1" applyBorder="1"/>
    <xf numFmtId="0" fontId="4" fillId="0" borderId="0" xfId="0" applyFont="1" applyBorder="1" applyAlignment="1">
      <alignment horizontal="left"/>
    </xf>
    <xf numFmtId="0" fontId="3" fillId="0" borderId="33" xfId="0" applyFont="1" applyBorder="1"/>
    <xf numFmtId="0" fontId="2" fillId="0" borderId="34" xfId="0" applyFont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2" fillId="0" borderId="34" xfId="0" applyFont="1" applyBorder="1" applyAlignment="1">
      <alignment horizontal="right"/>
    </xf>
    <xf numFmtId="0" fontId="8" fillId="0" borderId="0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left"/>
    </xf>
    <xf numFmtId="0" fontId="3" fillId="0" borderId="38" xfId="0" applyFont="1" applyBorder="1"/>
    <xf numFmtId="0" fontId="2" fillId="0" borderId="23" xfId="0" applyFont="1" applyBorder="1" applyProtection="1">
      <protection locked="0"/>
    </xf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/>
      <protection locked="0"/>
    </xf>
    <xf numFmtId="0" fontId="3" fillId="0" borderId="43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0" fillId="0" borderId="0" xfId="0" applyAlignment="1">
      <alignment wrapText="1"/>
    </xf>
    <xf numFmtId="0" fontId="2" fillId="0" borderId="43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/>
    <xf numFmtId="0" fontId="3" fillId="0" borderId="27" xfId="0" applyFont="1" applyBorder="1" applyAlignment="1">
      <alignment horizontal="left"/>
    </xf>
    <xf numFmtId="0" fontId="3" fillId="0" borderId="4" xfId="0" applyFont="1" applyBorder="1"/>
    <xf numFmtId="0" fontId="3" fillId="0" borderId="28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0" fontId="4" fillId="0" borderId="28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NumberFormat="1"/>
    <xf numFmtId="0" fontId="17" fillId="0" borderId="0" xfId="0" applyFont="1" applyFill="1"/>
    <xf numFmtId="0" fontId="18" fillId="0" borderId="0" xfId="0" applyFont="1" applyFill="1"/>
    <xf numFmtId="0" fontId="18" fillId="0" borderId="3" xfId="0" applyFont="1" applyFill="1" applyBorder="1"/>
    <xf numFmtId="0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/>
    <xf numFmtId="0" fontId="19" fillId="0" borderId="39" xfId="0" applyFont="1" applyFill="1" applyBorder="1"/>
    <xf numFmtId="0" fontId="18" fillId="0" borderId="0" xfId="0" applyFont="1" applyFill="1" applyBorder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0" fillId="0" borderId="0" xfId="0" applyFont="1" applyFill="1" applyAlignment="1">
      <alignment horizontal="center"/>
    </xf>
    <xf numFmtId="0" fontId="18" fillId="0" borderId="4" xfId="0" applyFont="1" applyFill="1" applyBorder="1"/>
    <xf numFmtId="0" fontId="18" fillId="0" borderId="0" xfId="0" applyNumberFormat="1" applyFont="1" applyFill="1" applyBorder="1" applyAlignment="1">
      <alignment horizontal="left"/>
    </xf>
    <xf numFmtId="0" fontId="22" fillId="0" borderId="0" xfId="0" applyFont="1" applyFill="1" applyBorder="1"/>
    <xf numFmtId="0" fontId="1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center"/>
    </xf>
    <xf numFmtId="0" fontId="18" fillId="0" borderId="59" xfId="0" applyFont="1" applyFill="1" applyBorder="1"/>
    <xf numFmtId="0" fontId="20" fillId="0" borderId="6" xfId="0" applyFont="1" applyFill="1" applyBorder="1"/>
    <xf numFmtId="0" fontId="20" fillId="0" borderId="6" xfId="0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left"/>
    </xf>
    <xf numFmtId="0" fontId="20" fillId="0" borderId="4" xfId="0" applyFont="1" applyFill="1" applyBorder="1"/>
    <xf numFmtId="0" fontId="20" fillId="0" borderId="0" xfId="0" applyNumberFormat="1" applyFont="1" applyFill="1" applyBorder="1" applyAlignment="1">
      <alignment horizontal="left"/>
    </xf>
    <xf numFmtId="0" fontId="20" fillId="0" borderId="0" xfId="0" applyFont="1" applyFill="1" applyBorder="1"/>
    <xf numFmtId="0" fontId="18" fillId="0" borderId="6" xfId="0" applyFont="1" applyFill="1" applyBorder="1" applyAlignment="1"/>
    <xf numFmtId="0" fontId="20" fillId="0" borderId="0" xfId="0" applyNumberFormat="1" applyFont="1" applyFill="1" applyBorder="1"/>
    <xf numFmtId="0" fontId="18" fillId="0" borderId="6" xfId="0" applyFont="1" applyFill="1" applyBorder="1"/>
    <xf numFmtId="0" fontId="18" fillId="0" borderId="5" xfId="0" applyFont="1" applyFill="1" applyBorder="1"/>
    <xf numFmtId="0" fontId="18" fillId="0" borderId="2" xfId="0" applyNumberFormat="1" applyFont="1" applyFill="1" applyBorder="1" applyAlignment="1">
      <alignment horizontal="left"/>
    </xf>
    <xf numFmtId="0" fontId="18" fillId="0" borderId="2" xfId="0" applyFont="1" applyFill="1" applyBorder="1"/>
    <xf numFmtId="0" fontId="18" fillId="0" borderId="2" xfId="0" applyFont="1" applyFill="1" applyBorder="1" applyAlignment="1"/>
    <xf numFmtId="0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4" fillId="0" borderId="39" xfId="0" applyFont="1" applyFill="1" applyBorder="1"/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40" xfId="0" applyFont="1" applyFill="1" applyBorder="1"/>
    <xf numFmtId="0" fontId="26" fillId="0" borderId="0" xfId="0" applyFont="1"/>
    <xf numFmtId="0" fontId="27" fillId="0" borderId="28" xfId="0" applyFont="1" applyFill="1" applyBorder="1"/>
    <xf numFmtId="0" fontId="27" fillId="0" borderId="0" xfId="0" applyFont="1" applyFill="1"/>
    <xf numFmtId="0" fontId="18" fillId="0" borderId="0" xfId="0" applyFont="1" applyFill="1" applyBorder="1" applyAlignment="1"/>
    <xf numFmtId="0" fontId="3" fillId="0" borderId="5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Protection="1"/>
    <xf numFmtId="0" fontId="2" fillId="0" borderId="31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left"/>
    </xf>
    <xf numFmtId="0" fontId="3" fillId="0" borderId="32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Protection="1"/>
    <xf numFmtId="0" fontId="2" fillId="0" borderId="27" xfId="0" applyFont="1" applyBorder="1" applyProtection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3" fillId="0" borderId="33" xfId="0" applyFont="1" applyBorder="1" applyProtection="1"/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8" xfId="0" applyFont="1" applyBorder="1" applyProtection="1"/>
    <xf numFmtId="0" fontId="2" fillId="0" borderId="43" xfId="0" applyFont="1" applyBorder="1" applyAlignment="1" applyProtection="1">
      <alignment horizontal="center"/>
    </xf>
    <xf numFmtId="0" fontId="2" fillId="0" borderId="39" xfId="0" applyFont="1" applyBorder="1" applyProtection="1"/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44" xfId="0" applyFont="1" applyBorder="1" applyAlignment="1" applyProtection="1">
      <alignment horizontal="center"/>
    </xf>
    <xf numFmtId="0" fontId="2" fillId="0" borderId="40" xfId="0" applyFont="1" applyBorder="1" applyProtection="1"/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42" xfId="0" applyFont="1" applyBorder="1" applyAlignment="1" applyProtection="1">
      <alignment horizontal="center"/>
    </xf>
    <xf numFmtId="0" fontId="2" fillId="0" borderId="41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37" xfId="0" applyFont="1" applyBorder="1" applyProtection="1"/>
    <xf numFmtId="0" fontId="2" fillId="0" borderId="26" xfId="0" applyFont="1" applyBorder="1" applyProtection="1"/>
    <xf numFmtId="0" fontId="2" fillId="0" borderId="15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35" xfId="0" applyFont="1" applyBorder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29" xfId="0" applyFont="1" applyBorder="1" applyProtection="1"/>
    <xf numFmtId="0" fontId="2" fillId="0" borderId="23" xfId="0" applyFont="1" applyBorder="1" applyAlignment="1" applyProtection="1">
      <alignment horizontal="center"/>
    </xf>
    <xf numFmtId="0" fontId="2" fillId="0" borderId="34" xfId="0" applyFont="1" applyBorder="1" applyProtection="1"/>
    <xf numFmtId="0" fontId="2" fillId="0" borderId="14" xfId="0" applyFont="1" applyBorder="1" applyProtection="1"/>
    <xf numFmtId="0" fontId="2" fillId="0" borderId="11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right"/>
    </xf>
    <xf numFmtId="0" fontId="8" fillId="0" borderId="0" xfId="0" applyFont="1" applyBorder="1" applyProtection="1"/>
    <xf numFmtId="0" fontId="3" fillId="0" borderId="36" xfId="0" applyFont="1" applyBorder="1" applyProtection="1"/>
    <xf numFmtId="0" fontId="3" fillId="0" borderId="37" xfId="0" applyFont="1" applyBorder="1" applyProtection="1"/>
    <xf numFmtId="0" fontId="3" fillId="0" borderId="37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left"/>
    </xf>
    <xf numFmtId="0" fontId="3" fillId="0" borderId="38" xfId="0" applyFont="1" applyBorder="1" applyProtection="1"/>
    <xf numFmtId="0" fontId="2" fillId="0" borderId="0" xfId="0" applyFont="1" applyBorder="1" applyProtection="1"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0" fontId="18" fillId="0" borderId="27" xfId="0" applyFont="1" applyFill="1" applyBorder="1"/>
    <xf numFmtId="0" fontId="18" fillId="0" borderId="28" xfId="0" applyFont="1" applyFill="1" applyBorder="1"/>
    <xf numFmtId="0" fontId="18" fillId="0" borderId="29" xfId="0" applyFont="1" applyFill="1" applyBorder="1"/>
    <xf numFmtId="0" fontId="2" fillId="0" borderId="5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 wrapText="1"/>
    </xf>
    <xf numFmtId="0" fontId="2" fillId="0" borderId="42" xfId="0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/>
    </xf>
    <xf numFmtId="0" fontId="2" fillId="0" borderId="53" xfId="0" applyFont="1" applyBorder="1" applyAlignment="1" applyProtection="1">
      <alignment horizont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7" fillId="0" borderId="31" xfId="0" applyFont="1" applyBorder="1" applyAlignment="1" applyProtection="1"/>
    <xf numFmtId="0" fontId="0" fillId="0" borderId="31" xfId="0" applyBorder="1" applyAlignment="1" applyProtection="1"/>
    <xf numFmtId="0" fontId="0" fillId="0" borderId="0" xfId="0" applyBorder="1" applyAlignment="1" applyProtection="1"/>
    <xf numFmtId="0" fontId="13" fillId="0" borderId="0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8" fillId="0" borderId="27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2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2" fillId="0" borderId="28" xfId="0" applyFont="1" applyBorder="1" applyAlignment="1" applyProtection="1"/>
    <xf numFmtId="0" fontId="2" fillId="0" borderId="0" xfId="0" applyFont="1" applyAlignment="1">
      <alignment horizontal="center"/>
    </xf>
    <xf numFmtId="49" fontId="3" fillId="0" borderId="52" xfId="0" applyNumberFormat="1" applyFont="1" applyBorder="1" applyAlignment="1" applyProtection="1">
      <alignment horizontal="center"/>
      <protection locked="0"/>
    </xf>
    <xf numFmtId="49" fontId="1" fillId="0" borderId="58" xfId="0" applyNumberFormat="1" applyFont="1" applyBorder="1" applyAlignment="1" applyProtection="1">
      <alignment horizontal="center"/>
      <protection locked="0"/>
    </xf>
    <xf numFmtId="49" fontId="1" fillId="0" borderId="53" xfId="0" applyNumberFormat="1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7" xfId="0" applyFont="1" applyBorder="1" applyAlignment="1"/>
    <xf numFmtId="0" fontId="8" fillId="0" borderId="15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wrapText="1"/>
    </xf>
    <xf numFmtId="0" fontId="3" fillId="0" borderId="4" xfId="0" applyFont="1" applyBorder="1" applyAlignment="1">
      <alignment horizontal="right"/>
    </xf>
    <xf numFmtId="0" fontId="3" fillId="0" borderId="0" xfId="0" applyFont="1" applyAlignment="1"/>
    <xf numFmtId="0" fontId="3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/>
    <xf numFmtId="0" fontId="0" fillId="0" borderId="6" xfId="0" applyFill="1" applyBorder="1" applyAlignment="1"/>
    <xf numFmtId="0" fontId="18" fillId="0" borderId="60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23" xfId="0" applyFont="1" applyFill="1" applyBorder="1" applyAlignment="1"/>
    <xf numFmtId="0" fontId="0" fillId="0" borderId="40" xfId="0" applyFill="1" applyBorder="1"/>
    <xf numFmtId="0" fontId="0" fillId="0" borderId="10" xfId="0" applyFill="1" applyBorder="1"/>
    <xf numFmtId="0" fontId="18" fillId="0" borderId="6" xfId="0" applyFont="1" applyFill="1" applyBorder="1" applyAlignment="1"/>
    <xf numFmtId="0" fontId="0" fillId="0" borderId="6" xfId="0" applyBorder="1" applyAlignment="1"/>
    <xf numFmtId="0" fontId="18" fillId="0" borderId="37" xfId="0" applyFont="1" applyFill="1" applyBorder="1" applyAlignment="1">
      <alignment horizontal="center"/>
    </xf>
    <xf numFmtId="0" fontId="18" fillId="0" borderId="37" xfId="0" applyFont="1" applyFill="1" applyBorder="1" applyAlignment="1"/>
    <xf numFmtId="0" fontId="18" fillId="0" borderId="65" xfId="0" applyFont="1" applyFill="1" applyBorder="1" applyAlignment="1"/>
    <xf numFmtId="0" fontId="18" fillId="0" borderId="66" xfId="0" applyFont="1" applyFill="1" applyBorder="1" applyAlignment="1"/>
    <xf numFmtId="0" fontId="18" fillId="0" borderId="30" xfId="0" applyNumberFormat="1" applyFont="1" applyFill="1" applyBorder="1" applyAlignment="1"/>
    <xf numFmtId="0" fontId="18" fillId="0" borderId="31" xfId="0" applyNumberFormat="1" applyFont="1" applyFill="1" applyBorder="1" applyAlignment="1"/>
    <xf numFmtId="0" fontId="18" fillId="0" borderId="32" xfId="0" applyNumberFormat="1" applyFont="1" applyFill="1" applyBorder="1" applyAlignment="1"/>
    <xf numFmtId="0" fontId="18" fillId="0" borderId="36" xfId="0" applyNumberFormat="1" applyFont="1" applyFill="1" applyBorder="1" applyAlignment="1"/>
    <xf numFmtId="0" fontId="18" fillId="0" borderId="37" xfId="0" applyNumberFormat="1" applyFont="1" applyFill="1" applyBorder="1" applyAlignment="1"/>
    <xf numFmtId="0" fontId="18" fillId="0" borderId="38" xfId="0" applyNumberFormat="1" applyFont="1" applyFill="1" applyBorder="1" applyAlignment="1"/>
    <xf numFmtId="0" fontId="18" fillId="0" borderId="62" xfId="0" applyFont="1" applyFill="1" applyBorder="1" applyAlignment="1"/>
    <xf numFmtId="0" fontId="18" fillId="0" borderId="64" xfId="0" applyFont="1" applyFill="1" applyBorder="1" applyAlignment="1"/>
    <xf numFmtId="0" fontId="18" fillId="0" borderId="63" xfId="0" applyFont="1" applyFill="1" applyBorder="1" applyAlignment="1"/>
    <xf numFmtId="0" fontId="18" fillId="0" borderId="40" xfId="0" applyFont="1" applyFill="1" applyBorder="1" applyAlignment="1"/>
    <xf numFmtId="0" fontId="18" fillId="0" borderId="10" xfId="0" applyFont="1" applyFill="1" applyBorder="1" applyAlignment="1"/>
    <xf numFmtId="0" fontId="18" fillId="0" borderId="30" xfId="0" applyFont="1" applyFill="1" applyBorder="1" applyAlignment="1"/>
    <xf numFmtId="0" fontId="18" fillId="0" borderId="31" xfId="0" applyFont="1" applyFill="1" applyBorder="1" applyAlignment="1"/>
    <xf numFmtId="0" fontId="0" fillId="0" borderId="32" xfId="0" applyBorder="1" applyAlignment="1"/>
    <xf numFmtId="0" fontId="18" fillId="0" borderId="36" xfId="0" applyFont="1" applyFill="1" applyBorder="1" applyAlignment="1"/>
    <xf numFmtId="0" fontId="0" fillId="0" borderId="38" xfId="0" applyBorder="1" applyAlignment="1"/>
    <xf numFmtId="0" fontId="6" fillId="0" borderId="5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28" xfId="0" applyFont="1" applyBorder="1" applyAlignment="1"/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5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7" xfId="0" applyFont="1" applyBorder="1" applyAlignment="1">
      <alignment horizontal="center" wrapText="1"/>
    </xf>
    <xf numFmtId="0" fontId="3" fillId="0" borderId="28" xfId="0" applyFont="1" applyBorder="1" applyAlignment="1">
      <alignment horizontal="righ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31" xfId="0" applyFont="1" applyBorder="1" applyAlignment="1"/>
    <xf numFmtId="0" fontId="0" fillId="0" borderId="31" xfId="0" applyBorder="1" applyAlignment="1"/>
    <xf numFmtId="0" fontId="0" fillId="0" borderId="0" xfId="0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</cellXfs>
  <cellStyles count="1">
    <cellStyle name="normálne" xfId="0" builtinId="0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28</xdr:row>
      <xdr:rowOff>105835</xdr:rowOff>
    </xdr:from>
    <xdr:to>
      <xdr:col>14</xdr:col>
      <xdr:colOff>2047875</xdr:colOff>
      <xdr:row>41</xdr:row>
      <xdr:rowOff>9526</xdr:rowOff>
    </xdr:to>
    <xdr:sp macro="" textlink="" fLocksText="0">
      <xdr:nvSpPr>
        <xdr:cNvPr id="1072" name="Text Box 48"/>
        <xdr:cNvSpPr txBox="1">
          <a:spLocks noChangeArrowheads="1"/>
        </xdr:cNvSpPr>
      </xdr:nvSpPr>
      <xdr:spPr bwMode="auto">
        <a:xfrm>
          <a:off x="4574117" y="6548439"/>
          <a:ext cx="3215216" cy="26553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 fLocksWithSheet="0"/>
  </xdr:twoCellAnchor>
  <xdr:twoCellAnchor>
    <xdr:from>
      <xdr:col>6</xdr:col>
      <xdr:colOff>76200</xdr:colOff>
      <xdr:row>43</xdr:row>
      <xdr:rowOff>190500</xdr:rowOff>
    </xdr:from>
    <xdr:to>
      <xdr:col>14</xdr:col>
      <xdr:colOff>895350</xdr:colOff>
      <xdr:row>43</xdr:row>
      <xdr:rowOff>190500</xdr:rowOff>
    </xdr:to>
    <xdr:sp macro="" textlink="">
      <xdr:nvSpPr>
        <xdr:cNvPr id="1333" name="Line 50"/>
        <xdr:cNvSpPr>
          <a:spLocks noChangeShapeType="1"/>
        </xdr:cNvSpPr>
      </xdr:nvSpPr>
      <xdr:spPr bwMode="auto">
        <a:xfrm>
          <a:off x="3848100" y="9925050"/>
          <a:ext cx="28194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43</xdr:row>
      <xdr:rowOff>171450</xdr:rowOff>
    </xdr:from>
    <xdr:to>
      <xdr:col>29</xdr:col>
      <xdr:colOff>104775</xdr:colOff>
      <xdr:row>43</xdr:row>
      <xdr:rowOff>171450</xdr:rowOff>
    </xdr:to>
    <xdr:sp macro="" textlink="">
      <xdr:nvSpPr>
        <xdr:cNvPr id="1334" name="Line 51"/>
        <xdr:cNvSpPr>
          <a:spLocks noChangeShapeType="1"/>
        </xdr:cNvSpPr>
      </xdr:nvSpPr>
      <xdr:spPr bwMode="auto">
        <a:xfrm>
          <a:off x="11439525" y="9906000"/>
          <a:ext cx="2790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1638300</xdr:colOff>
      <xdr:row>43</xdr:row>
      <xdr:rowOff>190500</xdr:rowOff>
    </xdr:from>
    <xdr:to>
      <xdr:col>17</xdr:col>
      <xdr:colOff>66675</xdr:colOff>
      <xdr:row>43</xdr:row>
      <xdr:rowOff>190500</xdr:rowOff>
    </xdr:to>
    <xdr:sp macro="" textlink="">
      <xdr:nvSpPr>
        <xdr:cNvPr id="1335" name="Line 52"/>
        <xdr:cNvSpPr>
          <a:spLocks noChangeShapeType="1"/>
        </xdr:cNvSpPr>
      </xdr:nvSpPr>
      <xdr:spPr bwMode="auto">
        <a:xfrm>
          <a:off x="7410450" y="9925050"/>
          <a:ext cx="30670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28</xdr:row>
      <xdr:rowOff>105834</xdr:rowOff>
    </xdr:from>
    <xdr:to>
      <xdr:col>20</xdr:col>
      <xdr:colOff>95250</xdr:colOff>
      <xdr:row>41</xdr:row>
      <xdr:rowOff>9525</xdr:rowOff>
    </xdr:to>
    <xdr:sp macro="" textlink="" fLocksText="0">
      <xdr:nvSpPr>
        <xdr:cNvPr id="1078" name="Text Box 54"/>
        <xdr:cNvSpPr txBox="1">
          <a:spLocks noChangeArrowheads="1"/>
        </xdr:cNvSpPr>
      </xdr:nvSpPr>
      <xdr:spPr bwMode="auto">
        <a:xfrm>
          <a:off x="7831667" y="6548438"/>
          <a:ext cx="3521604" cy="26553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  <a:p>
          <a:pPr algn="l" rtl="0">
            <a:defRPr sz="1000"/>
          </a:pPr>
          <a:endParaRPr lang="sk-SK" sz="1000" b="0" i="0" strike="noStrike">
            <a:solidFill>
              <a:srgbClr val="000000"/>
            </a:solidFill>
            <a:latin typeface="Arial CE"/>
          </a:endParaRPr>
        </a:p>
      </xdr:txBody>
    </xdr:sp>
    <xdr:clientData fLocksWithSheet="0"/>
  </xdr:twoCellAnchor>
  <xdr:twoCellAnchor>
    <xdr:from>
      <xdr:col>20</xdr:col>
      <xdr:colOff>142875</xdr:colOff>
      <xdr:row>28</xdr:row>
      <xdr:rowOff>105835</xdr:rowOff>
    </xdr:from>
    <xdr:to>
      <xdr:col>30</xdr:col>
      <xdr:colOff>123825</xdr:colOff>
      <xdr:row>41</xdr:row>
      <xdr:rowOff>9526</xdr:rowOff>
    </xdr:to>
    <xdr:sp macro="" textlink="" fLocksText="0">
      <xdr:nvSpPr>
        <xdr:cNvPr id="1079" name="Text Box 55"/>
        <xdr:cNvSpPr txBox="1">
          <a:spLocks noChangeArrowheads="1"/>
        </xdr:cNvSpPr>
      </xdr:nvSpPr>
      <xdr:spPr bwMode="auto">
        <a:xfrm>
          <a:off x="11400896" y="6548439"/>
          <a:ext cx="3261783" cy="26553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 fLocksWithSheet="0"/>
  </xdr:twoCellAnchor>
  <xdr:twoCellAnchor editAs="oneCell">
    <xdr:from>
      <xdr:col>14</xdr:col>
      <xdr:colOff>1071563</xdr:colOff>
      <xdr:row>1</xdr:row>
      <xdr:rowOff>79374</xdr:rowOff>
    </xdr:from>
    <xdr:to>
      <xdr:col>14</xdr:col>
      <xdr:colOff>1995488</xdr:colOff>
      <xdr:row>5</xdr:row>
      <xdr:rowOff>82701</xdr:rowOff>
    </xdr:to>
    <xdr:pic>
      <xdr:nvPicPr>
        <xdr:cNvPr id="9" name="Obrázok 7" descr="logo-SST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3021" y="277812"/>
          <a:ext cx="923925" cy="929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</xdr:colOff>
      <xdr:row>2</xdr:row>
      <xdr:rowOff>11907</xdr:rowOff>
    </xdr:from>
    <xdr:ext cx="1519237" cy="5115718"/>
    <xdr:sp macro="" textlink="">
      <xdr:nvSpPr>
        <xdr:cNvPr id="2" name="BlokTextu 1"/>
        <xdr:cNvSpPr txBox="1"/>
      </xdr:nvSpPr>
      <xdr:spPr>
        <a:xfrm>
          <a:off x="6437312" y="170657"/>
          <a:ext cx="1519237" cy="51157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600" b="1"/>
            <a:t>Poradie</a:t>
          </a:r>
          <a:r>
            <a:rPr lang="sk-SK" sz="1600" b="1" baseline="0"/>
            <a:t> zápasov:</a:t>
          </a:r>
        </a:p>
        <a:p>
          <a:endParaRPr lang="sk-SK" sz="1600" b="1" baseline="0"/>
        </a:p>
        <a:p>
          <a:r>
            <a:rPr lang="sk-SK" sz="1600" b="1" baseline="0"/>
            <a:t>1.  Štvorhra</a:t>
          </a:r>
        </a:p>
        <a:p>
          <a:r>
            <a:rPr lang="sk-SK" sz="1600" b="1" baseline="0"/>
            <a:t>2. </a:t>
          </a:r>
          <a:r>
            <a:rPr lang="en-US" sz="1600" b="1" baseline="0"/>
            <a:t> </a:t>
          </a:r>
          <a:r>
            <a:rPr lang="sk-SK" sz="1600" b="1" baseline="0"/>
            <a:t>Štvorhra</a:t>
          </a:r>
        </a:p>
        <a:p>
          <a:endParaRPr lang="sk-SK" sz="1600" b="1" baseline="0"/>
        </a:p>
        <a:p>
          <a:r>
            <a:rPr lang="sk-SK" sz="1600" b="1" baseline="0"/>
            <a:t>3.    A-X</a:t>
          </a:r>
        </a:p>
        <a:p>
          <a:r>
            <a:rPr lang="sk-SK" sz="1600" b="1" baseline="0"/>
            <a:t>4.    B-Y</a:t>
          </a:r>
        </a:p>
        <a:p>
          <a:r>
            <a:rPr lang="sk-SK" sz="1600" b="1" baseline="0"/>
            <a:t>5.    C-Z</a:t>
          </a:r>
        </a:p>
        <a:p>
          <a:r>
            <a:rPr lang="sk-SK" sz="1600" b="1" baseline="0"/>
            <a:t>6.    D-U</a:t>
          </a:r>
        </a:p>
        <a:p>
          <a:endParaRPr lang="sk-SK" sz="1600" b="1" baseline="0"/>
        </a:p>
        <a:p>
          <a:r>
            <a:rPr lang="sk-SK" sz="1600" b="1" baseline="0"/>
            <a:t>7.    B-X</a:t>
          </a:r>
        </a:p>
        <a:p>
          <a:r>
            <a:rPr lang="sk-SK" sz="1600" b="1" baseline="0"/>
            <a:t>8.    C-Y</a:t>
          </a:r>
        </a:p>
        <a:p>
          <a:r>
            <a:rPr lang="sk-SK" sz="1600" b="1" baseline="0"/>
            <a:t>9.    D-Z</a:t>
          </a:r>
        </a:p>
        <a:p>
          <a:r>
            <a:rPr lang="sk-SK" sz="1600" b="1" baseline="0"/>
            <a:t>10.  A-U</a:t>
          </a:r>
        </a:p>
        <a:p>
          <a:endParaRPr lang="sk-SK" sz="1600" b="1" baseline="0"/>
        </a:p>
        <a:p>
          <a:r>
            <a:rPr lang="sk-SK" sz="1600" b="1" baseline="0"/>
            <a:t>11.    C-X</a:t>
          </a:r>
        </a:p>
        <a:p>
          <a:r>
            <a:rPr lang="sk-SK" sz="1600" b="1" baseline="0"/>
            <a:t>12.    D-Y</a:t>
          </a:r>
        </a:p>
        <a:p>
          <a:r>
            <a:rPr lang="sk-SK" sz="1600" b="1" baseline="0"/>
            <a:t>13.    A-Z</a:t>
          </a:r>
        </a:p>
        <a:p>
          <a:r>
            <a:rPr lang="sk-SK" sz="1600" b="1" baseline="0"/>
            <a:t>14.    B-U</a:t>
          </a:r>
        </a:p>
      </xdr:txBody>
    </xdr:sp>
    <xdr:clientData/>
  </xdr:oneCellAnchor>
  <xdr:oneCellAnchor>
    <xdr:from>
      <xdr:col>3</xdr:col>
      <xdr:colOff>60325</xdr:colOff>
      <xdr:row>19</xdr:row>
      <xdr:rowOff>765175</xdr:rowOff>
    </xdr:from>
    <xdr:ext cx="1519237" cy="5124450"/>
    <xdr:sp macro="" textlink="">
      <xdr:nvSpPr>
        <xdr:cNvPr id="4" name="BlokTextu 3"/>
        <xdr:cNvSpPr txBox="1"/>
      </xdr:nvSpPr>
      <xdr:spPr>
        <a:xfrm>
          <a:off x="6473825" y="6051550"/>
          <a:ext cx="1519237" cy="5124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k-SK" sz="1600" b="1"/>
            <a:t>Poradie</a:t>
          </a:r>
          <a:r>
            <a:rPr lang="sk-SK" sz="1600" b="1" baseline="0"/>
            <a:t> zápasov:</a:t>
          </a:r>
        </a:p>
        <a:p>
          <a:endParaRPr lang="sk-SK" sz="1600" b="1" baseline="0"/>
        </a:p>
        <a:p>
          <a:r>
            <a:rPr lang="sk-SK" sz="1600" b="1" baseline="0"/>
            <a:t>1.  Štvorhra</a:t>
          </a:r>
        </a:p>
        <a:p>
          <a:r>
            <a:rPr lang="sk-SK" sz="1600" b="1" baseline="0"/>
            <a:t>2.  Štvorhra</a:t>
          </a:r>
        </a:p>
        <a:p>
          <a:endParaRPr lang="sk-SK" sz="1600" b="1" baseline="0"/>
        </a:p>
        <a:p>
          <a:r>
            <a:rPr lang="sk-SK" sz="1600" b="1" baseline="0"/>
            <a:t>3.    A-X</a:t>
          </a:r>
        </a:p>
        <a:p>
          <a:r>
            <a:rPr lang="sk-SK" sz="1600" b="1" baseline="0"/>
            <a:t>4.    B-Y</a:t>
          </a:r>
        </a:p>
        <a:p>
          <a:r>
            <a:rPr lang="sk-SK" sz="1600" b="1" baseline="0"/>
            <a:t>5.    C-Z</a:t>
          </a:r>
        </a:p>
        <a:p>
          <a:r>
            <a:rPr lang="sk-SK" sz="1600" b="1" baseline="0"/>
            <a:t>6.    D-U</a:t>
          </a:r>
        </a:p>
        <a:p>
          <a:endParaRPr lang="sk-SK" sz="1600" b="1" baseline="0"/>
        </a:p>
        <a:p>
          <a:r>
            <a:rPr lang="sk-SK" sz="1600" b="1" baseline="0"/>
            <a:t>7.    B-X</a:t>
          </a:r>
        </a:p>
        <a:p>
          <a:r>
            <a:rPr lang="sk-SK" sz="1600" b="1" baseline="0"/>
            <a:t>8.    C-Y</a:t>
          </a:r>
        </a:p>
        <a:p>
          <a:r>
            <a:rPr lang="sk-SK" sz="1600" b="1" baseline="0"/>
            <a:t>9.    D-Z</a:t>
          </a:r>
        </a:p>
        <a:p>
          <a:r>
            <a:rPr lang="sk-SK" sz="1600" b="1" baseline="0"/>
            <a:t>10.  A-U</a:t>
          </a:r>
        </a:p>
        <a:p>
          <a:endParaRPr lang="sk-SK" sz="1600" b="1" baseline="0"/>
        </a:p>
        <a:p>
          <a:r>
            <a:rPr lang="sk-SK" sz="1600" b="1" baseline="0"/>
            <a:t>11.    C-X</a:t>
          </a:r>
        </a:p>
        <a:p>
          <a:r>
            <a:rPr lang="sk-SK" sz="1600" b="1" baseline="0"/>
            <a:t>12.    D-Y</a:t>
          </a:r>
        </a:p>
        <a:p>
          <a:r>
            <a:rPr lang="sk-SK" sz="1600" b="1" baseline="0"/>
            <a:t>13.    A-Z</a:t>
          </a:r>
        </a:p>
        <a:p>
          <a:r>
            <a:rPr lang="sk-SK" sz="1600" b="1" baseline="0"/>
            <a:t>14.    B-U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43</xdr:row>
      <xdr:rowOff>190500</xdr:rowOff>
    </xdr:from>
    <xdr:to>
      <xdr:col>14</xdr:col>
      <xdr:colOff>895350</xdr:colOff>
      <xdr:row>43</xdr:row>
      <xdr:rowOff>190500</xdr:rowOff>
    </xdr:to>
    <xdr:sp macro="" textlink="">
      <xdr:nvSpPr>
        <xdr:cNvPr id="2205" name="Line 50"/>
        <xdr:cNvSpPr>
          <a:spLocks noChangeShapeType="1"/>
        </xdr:cNvSpPr>
      </xdr:nvSpPr>
      <xdr:spPr bwMode="auto">
        <a:xfrm>
          <a:off x="3533775" y="9925050"/>
          <a:ext cx="28194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43</xdr:row>
      <xdr:rowOff>171450</xdr:rowOff>
    </xdr:from>
    <xdr:to>
      <xdr:col>29</xdr:col>
      <xdr:colOff>104775</xdr:colOff>
      <xdr:row>43</xdr:row>
      <xdr:rowOff>171450</xdr:rowOff>
    </xdr:to>
    <xdr:sp macro="" textlink="">
      <xdr:nvSpPr>
        <xdr:cNvPr id="2206" name="Line 51"/>
        <xdr:cNvSpPr>
          <a:spLocks noChangeShapeType="1"/>
        </xdr:cNvSpPr>
      </xdr:nvSpPr>
      <xdr:spPr bwMode="auto">
        <a:xfrm>
          <a:off x="11125200" y="9906000"/>
          <a:ext cx="2790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1638300</xdr:colOff>
      <xdr:row>43</xdr:row>
      <xdr:rowOff>190500</xdr:rowOff>
    </xdr:from>
    <xdr:to>
      <xdr:col>17</xdr:col>
      <xdr:colOff>66675</xdr:colOff>
      <xdr:row>43</xdr:row>
      <xdr:rowOff>190500</xdr:rowOff>
    </xdr:to>
    <xdr:sp macro="" textlink="">
      <xdr:nvSpPr>
        <xdr:cNvPr id="2207" name="Line 52"/>
        <xdr:cNvSpPr>
          <a:spLocks noChangeShapeType="1"/>
        </xdr:cNvSpPr>
      </xdr:nvSpPr>
      <xdr:spPr bwMode="auto">
        <a:xfrm>
          <a:off x="7096125" y="9925050"/>
          <a:ext cx="30670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32</xdr:row>
      <xdr:rowOff>28575</xdr:rowOff>
    </xdr:from>
    <xdr:to>
      <xdr:col>14</xdr:col>
      <xdr:colOff>2057400</xdr:colOff>
      <xdr:row>40</xdr:row>
      <xdr:rowOff>190500</xdr:rowOff>
    </xdr:to>
    <xdr:sp macro="" textlink="">
      <xdr:nvSpPr>
        <xdr:cNvPr id="9" name="Text Box 48"/>
        <xdr:cNvSpPr txBox="1">
          <a:spLocks noChangeArrowheads="1"/>
        </xdr:cNvSpPr>
      </xdr:nvSpPr>
      <xdr:spPr bwMode="auto">
        <a:xfrm>
          <a:off x="4295775" y="7429500"/>
          <a:ext cx="32194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/>
  </xdr:twoCellAnchor>
  <xdr:twoCellAnchor>
    <xdr:from>
      <xdr:col>15</xdr:col>
      <xdr:colOff>9525</xdr:colOff>
      <xdr:row>32</xdr:row>
      <xdr:rowOff>28575</xdr:rowOff>
    </xdr:from>
    <xdr:to>
      <xdr:col>20</xdr:col>
      <xdr:colOff>104775</xdr:colOff>
      <xdr:row>40</xdr:row>
      <xdr:rowOff>190500</xdr:rowOff>
    </xdr:to>
    <xdr:sp macro="" textlink="">
      <xdr:nvSpPr>
        <xdr:cNvPr id="10" name="Text Box 54"/>
        <xdr:cNvSpPr txBox="1">
          <a:spLocks noChangeArrowheads="1"/>
        </xdr:cNvSpPr>
      </xdr:nvSpPr>
      <xdr:spPr bwMode="auto">
        <a:xfrm>
          <a:off x="7562850" y="7429500"/>
          <a:ext cx="3495675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</xdr:txBody>
    </xdr:sp>
    <xdr:clientData/>
  </xdr:twoCellAnchor>
  <xdr:twoCellAnchor>
    <xdr:from>
      <xdr:col>20</xdr:col>
      <xdr:colOff>152400</xdr:colOff>
      <xdr:row>32</xdr:row>
      <xdr:rowOff>28575</xdr:rowOff>
    </xdr:from>
    <xdr:to>
      <xdr:col>30</xdr:col>
      <xdr:colOff>133350</xdr:colOff>
      <xdr:row>40</xdr:row>
      <xdr:rowOff>190500</xdr:rowOff>
    </xdr:to>
    <xdr:sp macro="" textlink="">
      <xdr:nvSpPr>
        <xdr:cNvPr id="11" name="Text Box 55"/>
        <xdr:cNvSpPr txBox="1">
          <a:spLocks noChangeArrowheads="1"/>
        </xdr:cNvSpPr>
      </xdr:nvSpPr>
      <xdr:spPr bwMode="auto">
        <a:xfrm>
          <a:off x="11106150" y="7429500"/>
          <a:ext cx="32194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89"/>
  <sheetViews>
    <sheetView tabSelected="1" view="pageBreakPreview" zoomScale="70" zoomScaleNormal="70" zoomScaleSheetLayoutView="70" workbookViewId="0">
      <selection activeCell="O9" sqref="O9"/>
    </sheetView>
  </sheetViews>
  <sheetFormatPr defaultRowHeight="15.75"/>
  <cols>
    <col min="1" max="1" width="14.140625" style="123" customWidth="1"/>
    <col min="2" max="2" width="7.5703125" style="1" customWidth="1"/>
    <col min="3" max="3" width="11.140625" style="2" customWidth="1"/>
    <col min="4" max="4" width="28.42578125" style="1" customWidth="1"/>
    <col min="5" max="6" width="3.85546875" style="2" customWidth="1"/>
    <col min="7" max="7" width="2.42578125" style="1" customWidth="1"/>
    <col min="8" max="9" width="3" style="1" customWidth="1"/>
    <col min="10" max="10" width="2.85546875" style="1" customWidth="1"/>
    <col min="11" max="11" width="3.140625" style="1" customWidth="1"/>
    <col min="12" max="12" width="6.140625" style="1" customWidth="1"/>
    <col min="13" max="13" width="5" style="2" customWidth="1"/>
    <col min="14" max="14" width="4.42578125" style="2" customWidth="1"/>
    <col min="15" max="15" width="31.42578125" style="1" customWidth="1"/>
    <col min="16" max="16" width="33.85546875" style="1" customWidth="1"/>
    <col min="17" max="17" width="4.28515625" style="3" customWidth="1"/>
    <col min="18" max="26" width="4.28515625" style="1" customWidth="1"/>
    <col min="27" max="30" width="5.7109375" style="1" customWidth="1"/>
    <col min="31" max="31" width="6.7109375" style="3" customWidth="1"/>
    <col min="32" max="32" width="9.140625" style="1"/>
    <col min="33" max="44" width="9.140625" style="1" customWidth="1"/>
    <col min="45" max="47" width="9.140625" style="1"/>
    <col min="48" max="48" width="5.5703125" style="2" customWidth="1"/>
    <col min="49" max="49" width="5.28515625" style="2" customWidth="1"/>
    <col min="50" max="50" width="5.140625" style="2" customWidth="1"/>
    <col min="51" max="51" width="4.42578125" style="2" customWidth="1"/>
    <col min="52" max="52" width="5.85546875" style="2" customWidth="1"/>
    <col min="53" max="53" width="3.85546875" style="1" customWidth="1"/>
    <col min="54" max="54" width="4.7109375" style="1" customWidth="1"/>
    <col min="55" max="55" width="4.5703125" style="1" customWidth="1"/>
    <col min="56" max="56" width="5.28515625" style="1" customWidth="1"/>
    <col min="57" max="57" width="4.7109375" style="1" customWidth="1"/>
    <col min="58" max="58" width="4.42578125" style="1" customWidth="1"/>
    <col min="59" max="16384" width="9.140625" style="1"/>
  </cols>
  <sheetData>
    <row r="1" spans="1:58">
      <c r="B1" s="185"/>
      <c r="C1" s="186"/>
      <c r="D1" s="185"/>
      <c r="E1" s="186"/>
      <c r="F1" s="186"/>
      <c r="G1" s="185"/>
      <c r="H1" s="185"/>
      <c r="I1" s="185"/>
      <c r="J1" s="185"/>
      <c r="K1" s="185"/>
      <c r="L1" s="185"/>
      <c r="M1" s="186"/>
      <c r="N1" s="186"/>
      <c r="O1" s="185"/>
      <c r="P1" s="185"/>
      <c r="Q1" s="187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7"/>
    </row>
    <row r="2" spans="1:58" ht="16.5" customHeight="1" thickBot="1">
      <c r="B2" s="185"/>
      <c r="C2" s="188"/>
      <c r="D2" s="189"/>
      <c r="E2" s="190"/>
      <c r="F2" s="190"/>
      <c r="G2" s="189"/>
      <c r="H2" s="189"/>
      <c r="I2" s="189"/>
      <c r="J2" s="189"/>
      <c r="K2" s="189"/>
      <c r="L2" s="101">
        <v>1</v>
      </c>
      <c r="M2" s="191" t="s">
        <v>50</v>
      </c>
      <c r="N2" s="190"/>
      <c r="O2" s="189"/>
      <c r="P2" s="313" t="s">
        <v>24</v>
      </c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192"/>
    </row>
    <row r="3" spans="1:58" ht="18.75" thickBot="1">
      <c r="B3" s="129" t="s">
        <v>64</v>
      </c>
      <c r="C3" s="301" t="s">
        <v>34</v>
      </c>
      <c r="D3" s="302"/>
      <c r="E3" s="302"/>
      <c r="F3" s="303"/>
      <c r="G3" s="193"/>
      <c r="H3" s="194"/>
      <c r="I3" s="194"/>
      <c r="J3" s="195"/>
      <c r="K3" s="196"/>
      <c r="L3" s="279"/>
      <c r="M3" s="197"/>
      <c r="N3" s="198"/>
      <c r="O3" s="196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199"/>
    </row>
    <row r="4" spans="1:58" ht="18.75" thickBot="1">
      <c r="B4" s="200"/>
      <c r="C4" s="304"/>
      <c r="D4" s="305"/>
      <c r="E4" s="305"/>
      <c r="F4" s="306"/>
      <c r="G4" s="327" t="s">
        <v>41</v>
      </c>
      <c r="H4" s="328"/>
      <c r="I4" s="328"/>
      <c r="J4" s="329"/>
      <c r="K4" s="196"/>
      <c r="L4" s="102"/>
      <c r="M4" s="197" t="s">
        <v>51</v>
      </c>
      <c r="N4" s="198"/>
      <c r="O4" s="196"/>
      <c r="P4" s="316" t="s">
        <v>81</v>
      </c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199"/>
    </row>
    <row r="5" spans="1:58" ht="18.75" thickBot="1">
      <c r="B5" s="200"/>
      <c r="C5" s="201"/>
      <c r="D5" s="196" t="s">
        <v>30</v>
      </c>
      <c r="E5" s="198" t="s">
        <v>31</v>
      </c>
      <c r="F5" s="202" t="s">
        <v>32</v>
      </c>
      <c r="G5" s="200" t="s">
        <v>38</v>
      </c>
      <c r="H5" s="196" t="s">
        <v>39</v>
      </c>
      <c r="I5" s="196" t="s">
        <v>39</v>
      </c>
      <c r="J5" s="203" t="s">
        <v>40</v>
      </c>
      <c r="K5" s="196"/>
      <c r="L5" s="279"/>
      <c r="M5" s="197"/>
      <c r="N5" s="198"/>
      <c r="O5" s="19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199"/>
    </row>
    <row r="6" spans="1:58" ht="18.75" thickBot="1">
      <c r="A6" s="123" t="str">
        <f>C6</f>
        <v>A</v>
      </c>
      <c r="B6" s="200"/>
      <c r="C6" s="204" t="str">
        <f>IF(B3="x","X","A")</f>
        <v>A</v>
      </c>
      <c r="D6" s="205" t="str">
        <f>Supisky!C15</f>
        <v xml:space="preserve"> </v>
      </c>
      <c r="E6" s="206">
        <f t="shared" ref="E6:F9" si="0">M70</f>
        <v>0</v>
      </c>
      <c r="F6" s="207">
        <f t="shared" si="0"/>
        <v>0</v>
      </c>
      <c r="G6" s="90"/>
      <c r="H6" s="91"/>
      <c r="I6" s="91"/>
      <c r="J6" s="92"/>
      <c r="K6" s="196"/>
      <c r="L6" s="102"/>
      <c r="M6" s="197" t="s">
        <v>52</v>
      </c>
      <c r="N6" s="198"/>
      <c r="O6" s="196"/>
      <c r="P6" s="196"/>
      <c r="Q6" s="208"/>
      <c r="R6" s="196"/>
      <c r="S6" s="196"/>
      <c r="T6" s="196"/>
      <c r="U6" s="196"/>
      <c r="V6" s="196"/>
      <c r="W6" s="196"/>
      <c r="X6" s="196"/>
      <c r="Y6" s="311" t="s">
        <v>25</v>
      </c>
      <c r="Z6" s="312"/>
      <c r="AA6" s="309" t="s">
        <v>26</v>
      </c>
      <c r="AB6" s="310"/>
      <c r="AC6" s="309" t="s">
        <v>27</v>
      </c>
      <c r="AD6" s="310"/>
      <c r="AE6" s="199"/>
    </row>
    <row r="7" spans="1:58" ht="18.75" thickBot="1">
      <c r="A7" s="123" t="str">
        <f t="shared" ref="A7:A36" si="1">C7</f>
        <v>B</v>
      </c>
      <c r="B7" s="200"/>
      <c r="C7" s="209" t="str">
        <f>IF(B3="x","Y","B")</f>
        <v>B</v>
      </c>
      <c r="D7" s="210" t="str">
        <f>Supisky!C16</f>
        <v xml:space="preserve"> </v>
      </c>
      <c r="E7" s="211">
        <f t="shared" si="0"/>
        <v>0</v>
      </c>
      <c r="F7" s="212">
        <f t="shared" si="0"/>
        <v>0</v>
      </c>
      <c r="G7" s="93"/>
      <c r="H7" s="94"/>
      <c r="I7" s="94"/>
      <c r="J7" s="95"/>
      <c r="K7" s="196"/>
      <c r="L7" s="279"/>
      <c r="M7" s="197"/>
      <c r="N7" s="198"/>
      <c r="O7" s="196"/>
      <c r="P7" s="292" t="s">
        <v>13</v>
      </c>
      <c r="Q7" s="321" t="s">
        <v>74</v>
      </c>
      <c r="R7" s="322"/>
      <c r="S7" s="322"/>
      <c r="T7" s="322"/>
      <c r="U7" s="322"/>
      <c r="V7" s="322"/>
      <c r="W7" s="322"/>
      <c r="X7" s="323"/>
      <c r="Y7" s="317">
        <f>SUM(AC15:AC32)</f>
        <v>0</v>
      </c>
      <c r="Z7" s="318"/>
      <c r="AA7" s="293">
        <f>SUM(AA15:AA32)</f>
        <v>0</v>
      </c>
      <c r="AB7" s="294"/>
      <c r="AC7" s="293">
        <f>Q65+S65+U65+W65+Y65</f>
        <v>0</v>
      </c>
      <c r="AD7" s="294"/>
      <c r="AE7" s="199"/>
    </row>
    <row r="8" spans="1:58" ht="18.75" thickBot="1">
      <c r="A8" s="123" t="str">
        <f t="shared" si="1"/>
        <v>C</v>
      </c>
      <c r="B8" s="200"/>
      <c r="C8" s="209" t="str">
        <f>IF(B3="x","Z","C")</f>
        <v>C</v>
      </c>
      <c r="D8" s="210" t="str">
        <f>Supisky!C17</f>
        <v xml:space="preserve"> </v>
      </c>
      <c r="E8" s="211">
        <f t="shared" si="0"/>
        <v>0</v>
      </c>
      <c r="F8" s="212">
        <f t="shared" si="0"/>
        <v>0</v>
      </c>
      <c r="G8" s="93"/>
      <c r="H8" s="94"/>
      <c r="I8" s="94"/>
      <c r="J8" s="95"/>
      <c r="K8" s="196"/>
      <c r="L8" s="102"/>
      <c r="M8" s="197" t="s">
        <v>53</v>
      </c>
      <c r="N8" s="198"/>
      <c r="O8" s="196"/>
      <c r="P8" s="292"/>
      <c r="Q8" s="324"/>
      <c r="R8" s="325"/>
      <c r="S8" s="325"/>
      <c r="T8" s="325"/>
      <c r="U8" s="325"/>
      <c r="V8" s="325"/>
      <c r="W8" s="325"/>
      <c r="X8" s="326"/>
      <c r="Y8" s="319"/>
      <c r="Z8" s="320"/>
      <c r="AA8" s="295"/>
      <c r="AB8" s="296"/>
      <c r="AC8" s="295"/>
      <c r="AD8" s="296"/>
      <c r="AE8" s="199"/>
    </row>
    <row r="9" spans="1:58" ht="18.75" thickBot="1">
      <c r="A9" s="123" t="str">
        <f t="shared" si="1"/>
        <v>D</v>
      </c>
      <c r="B9" s="200"/>
      <c r="C9" s="213" t="str">
        <f>IF(B3="x","U","D")</f>
        <v>D</v>
      </c>
      <c r="D9" s="214" t="str">
        <f>Supisky!C18</f>
        <v xml:space="preserve"> </v>
      </c>
      <c r="E9" s="215">
        <f t="shared" si="0"/>
        <v>0</v>
      </c>
      <c r="F9" s="216">
        <f t="shared" si="0"/>
        <v>0</v>
      </c>
      <c r="G9" s="93"/>
      <c r="H9" s="94"/>
      <c r="I9" s="94"/>
      <c r="J9" s="95"/>
      <c r="K9" s="196"/>
      <c r="L9" s="279"/>
      <c r="M9" s="197"/>
      <c r="N9" s="198"/>
      <c r="O9" s="196"/>
      <c r="P9" s="292" t="s">
        <v>14</v>
      </c>
      <c r="Q9" s="321" t="s">
        <v>74</v>
      </c>
      <c r="R9" s="322"/>
      <c r="S9" s="322"/>
      <c r="T9" s="322"/>
      <c r="U9" s="322"/>
      <c r="V9" s="322"/>
      <c r="W9" s="322"/>
      <c r="X9" s="323"/>
      <c r="Y9" s="317">
        <f>SUM(AD15:AD32)</f>
        <v>0</v>
      </c>
      <c r="Z9" s="318"/>
      <c r="AA9" s="293">
        <f>SUM(AB15:AB32)</f>
        <v>0</v>
      </c>
      <c r="AB9" s="294"/>
      <c r="AC9" s="293">
        <f>R65+T65+V65+X65+Z65</f>
        <v>0</v>
      </c>
      <c r="AD9" s="294"/>
      <c r="AE9" s="199"/>
    </row>
    <row r="10" spans="1:58" ht="18.75" thickBot="1">
      <c r="B10" s="200"/>
      <c r="C10" s="299" t="s">
        <v>28</v>
      </c>
      <c r="D10" s="205" t="str">
        <f>Supisky!C11</f>
        <v xml:space="preserve"> </v>
      </c>
      <c r="E10" s="307">
        <f>IF(AND(AC15=0,AD15=0),0,IF(AC15=1,1,0))</f>
        <v>0</v>
      </c>
      <c r="F10" s="290">
        <f>IF(AND(AD15=0,AC15=0),0,IF(AD15=1,1,0))</f>
        <v>0</v>
      </c>
      <c r="G10" s="93"/>
      <c r="H10" s="94"/>
      <c r="I10" s="94"/>
      <c r="J10" s="95"/>
      <c r="K10" s="196"/>
      <c r="L10" s="102"/>
      <c r="M10" s="197" t="s">
        <v>54</v>
      </c>
      <c r="N10" s="198"/>
      <c r="O10" s="196"/>
      <c r="P10" s="292"/>
      <c r="Q10" s="324"/>
      <c r="R10" s="325"/>
      <c r="S10" s="325"/>
      <c r="T10" s="325"/>
      <c r="U10" s="325"/>
      <c r="V10" s="325"/>
      <c r="W10" s="325"/>
      <c r="X10" s="326"/>
      <c r="Y10" s="319"/>
      <c r="Z10" s="320"/>
      <c r="AA10" s="295"/>
      <c r="AB10" s="296"/>
      <c r="AC10" s="295"/>
      <c r="AD10" s="296"/>
      <c r="AE10" s="199"/>
    </row>
    <row r="11" spans="1:58" ht="16.5" thickBot="1">
      <c r="B11" s="200"/>
      <c r="C11" s="300"/>
      <c r="D11" s="214" t="str">
        <f>Supisky!C12</f>
        <v xml:space="preserve"> </v>
      </c>
      <c r="E11" s="308"/>
      <c r="F11" s="291"/>
      <c r="G11" s="93"/>
      <c r="H11" s="94"/>
      <c r="I11" s="94"/>
      <c r="J11" s="95"/>
      <c r="K11" s="196"/>
      <c r="L11" s="279"/>
      <c r="M11" s="198"/>
      <c r="N11" s="198"/>
      <c r="O11" s="196"/>
      <c r="P11" s="196"/>
      <c r="Q11" s="208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9"/>
    </row>
    <row r="12" spans="1:58" ht="18.75" thickBot="1">
      <c r="B12" s="200"/>
      <c r="C12" s="349" t="s">
        <v>29</v>
      </c>
      <c r="D12" s="217" t="str">
        <f>Supisky!C13</f>
        <v xml:space="preserve"> </v>
      </c>
      <c r="E12" s="307">
        <f>IF(AND(AC16=0,AD16=0),0,IF(AC16=1,1,0))</f>
        <v>0</v>
      </c>
      <c r="F12" s="290">
        <f>IF(AND(AD16=0,AC16=0),0,IF(AD16=1,1,0))</f>
        <v>0</v>
      </c>
      <c r="G12" s="93"/>
      <c r="H12" s="94"/>
      <c r="I12" s="94"/>
      <c r="J12" s="95"/>
      <c r="K12" s="196"/>
      <c r="L12" s="102"/>
      <c r="M12" s="197" t="s">
        <v>55</v>
      </c>
      <c r="N12" s="198"/>
      <c r="O12" s="196"/>
      <c r="P12" s="196"/>
      <c r="Q12" s="297" t="s">
        <v>21</v>
      </c>
      <c r="R12" s="298"/>
      <c r="S12" s="298"/>
      <c r="T12" s="297" t="s">
        <v>23</v>
      </c>
      <c r="U12" s="298"/>
      <c r="V12" s="297" t="s">
        <v>18</v>
      </c>
      <c r="W12" s="298"/>
      <c r="X12" s="346" t="s">
        <v>22</v>
      </c>
      <c r="Y12" s="346"/>
      <c r="Z12" s="346"/>
      <c r="AA12" s="346"/>
      <c r="AB12" s="346"/>
      <c r="AC12" s="346"/>
      <c r="AD12" s="346"/>
      <c r="AE12" s="199"/>
    </row>
    <row r="13" spans="1:58" ht="16.5" thickBot="1">
      <c r="B13" s="200"/>
      <c r="C13" s="300"/>
      <c r="D13" s="214" t="str">
        <f>Supisky!C14</f>
        <v xml:space="preserve"> </v>
      </c>
      <c r="E13" s="308"/>
      <c r="F13" s="291"/>
      <c r="G13" s="96"/>
      <c r="H13" s="97"/>
      <c r="I13" s="97"/>
      <c r="J13" s="98"/>
      <c r="K13" s="196"/>
      <c r="L13" s="196"/>
      <c r="M13" s="198"/>
      <c r="N13" s="198"/>
      <c r="O13" s="196"/>
      <c r="P13" s="196"/>
      <c r="Q13" s="331"/>
      <c r="R13" s="332"/>
      <c r="S13" s="333"/>
      <c r="T13" s="334"/>
      <c r="U13" s="335"/>
      <c r="V13" s="334"/>
      <c r="W13" s="336"/>
      <c r="X13" s="334"/>
      <c r="Y13" s="337"/>
      <c r="Z13" s="337"/>
      <c r="AA13" s="337"/>
      <c r="AB13" s="337"/>
      <c r="AC13" s="337"/>
      <c r="AD13" s="335"/>
      <c r="AE13" s="199" t="s">
        <v>43</v>
      </c>
    </row>
    <row r="14" spans="1:58" ht="16.5" thickBot="1">
      <c r="B14" s="200" t="s">
        <v>42</v>
      </c>
      <c r="C14" s="200" t="s">
        <v>33</v>
      </c>
      <c r="D14" s="196"/>
      <c r="E14" s="198" t="s">
        <v>31</v>
      </c>
      <c r="F14" s="202" t="s">
        <v>32</v>
      </c>
      <c r="G14" s="200" t="s">
        <v>38</v>
      </c>
      <c r="H14" s="196" t="s">
        <v>39</v>
      </c>
      <c r="I14" s="196" t="s">
        <v>39</v>
      </c>
      <c r="J14" s="203" t="s">
        <v>40</v>
      </c>
      <c r="K14" s="196"/>
      <c r="L14" s="196"/>
      <c r="M14" s="198"/>
      <c r="N14" s="198"/>
      <c r="O14" s="218" t="s">
        <v>13</v>
      </c>
      <c r="P14" s="218" t="s">
        <v>14</v>
      </c>
      <c r="Q14" s="338" t="s">
        <v>15</v>
      </c>
      <c r="R14" s="345"/>
      <c r="S14" s="345"/>
      <c r="T14" s="345"/>
      <c r="U14" s="345"/>
      <c r="V14" s="345"/>
      <c r="W14" s="345"/>
      <c r="X14" s="345"/>
      <c r="Y14" s="345"/>
      <c r="Z14" s="339"/>
      <c r="AA14" s="338" t="s">
        <v>16</v>
      </c>
      <c r="AB14" s="339"/>
      <c r="AC14" s="338" t="s">
        <v>17</v>
      </c>
      <c r="AD14" s="339"/>
      <c r="AE14" s="199"/>
      <c r="AV14" s="330" t="s">
        <v>19</v>
      </c>
      <c r="AW14" s="330"/>
      <c r="AX14" s="330"/>
      <c r="AY14" s="330"/>
      <c r="AZ14" s="330"/>
      <c r="BB14" s="330" t="s">
        <v>20</v>
      </c>
      <c r="BC14" s="330"/>
      <c r="BD14" s="330"/>
      <c r="BE14" s="330"/>
      <c r="BF14" s="330"/>
    </row>
    <row r="15" spans="1:58" ht="18">
      <c r="A15" s="123" t="str">
        <f t="shared" si="1"/>
        <v>A</v>
      </c>
      <c r="B15" s="106"/>
      <c r="C15" s="204" t="str">
        <f>IF(B3="x","X","A")</f>
        <v>A</v>
      </c>
      <c r="D15" s="120"/>
      <c r="E15" s="219">
        <f t="shared" ref="E15:F18" si="2">M74</f>
        <v>0</v>
      </c>
      <c r="F15" s="220">
        <f t="shared" si="2"/>
        <v>0</v>
      </c>
      <c r="G15" s="90"/>
      <c r="H15" s="91"/>
      <c r="I15" s="91"/>
      <c r="J15" s="92"/>
      <c r="K15" s="196"/>
      <c r="L15" s="343" t="s">
        <v>12</v>
      </c>
      <c r="M15" s="221" t="s">
        <v>0</v>
      </c>
      <c r="N15" s="221" t="s">
        <v>1</v>
      </c>
      <c r="O15" s="222" t="str">
        <f>CONCATENATE(D10,"/",D11)</f>
        <v xml:space="preserve"> / </v>
      </c>
      <c r="P15" s="223" t="str">
        <f>CONCATENATE(D28,"/",D29)</f>
        <v xml:space="preserve"> / </v>
      </c>
      <c r="Q15" s="206" t="str">
        <f>+'zapisy k stolom'!N5</f>
        <v xml:space="preserve"> </v>
      </c>
      <c r="R15" s="207" t="str">
        <f>+'zapisy k stolom'!N8</f>
        <v xml:space="preserve"> </v>
      </c>
      <c r="S15" s="206" t="str">
        <f>+'zapisy k stolom'!O5</f>
        <v xml:space="preserve"> </v>
      </c>
      <c r="T15" s="207" t="str">
        <f>+'zapisy k stolom'!O8</f>
        <v xml:space="preserve"> </v>
      </c>
      <c r="U15" s="206" t="str">
        <f>+'zapisy k stolom'!P5</f>
        <v xml:space="preserve"> </v>
      </c>
      <c r="V15" s="207" t="str">
        <f>+'zapisy k stolom'!P8</f>
        <v xml:space="preserve"> </v>
      </c>
      <c r="W15" s="206" t="str">
        <f>+'zapisy k stolom'!Q5</f>
        <v xml:space="preserve"> </v>
      </c>
      <c r="X15" s="207" t="str">
        <f>+'zapisy k stolom'!Q8</f>
        <v xml:space="preserve"> </v>
      </c>
      <c r="Y15" s="206" t="str">
        <f>+'zapisy k stolom'!R5</f>
        <v xml:space="preserve"> </v>
      </c>
      <c r="Z15" s="224" t="str">
        <f>+'zapisy k stolom'!R8</f>
        <v xml:space="preserve"> </v>
      </c>
      <c r="AA15" s="225">
        <f>IF(AE15="wo",3,IF(AE15="ow",0,SUM(AV15:AZ15)))</f>
        <v>0</v>
      </c>
      <c r="AB15" s="226">
        <f>IF(AE15="wo",0,IF(AE15="ow",3,SUM(BB15:BF15)))</f>
        <v>0</v>
      </c>
      <c r="AC15" s="227">
        <f>IF(AA15=3,1,0)</f>
        <v>0</v>
      </c>
      <c r="AD15" s="228">
        <f>IF(AB15=3,1,0)</f>
        <v>0</v>
      </c>
      <c r="AE15" s="128"/>
      <c r="AS15" s="1">
        <f>SUM(Q15:Z15)</f>
        <v>0</v>
      </c>
      <c r="AV15" s="2">
        <f>IF(Q15&gt;R15,1,0)</f>
        <v>0</v>
      </c>
      <c r="AW15" s="2">
        <f>IF(S15&gt;T15,1,0)</f>
        <v>0</v>
      </c>
      <c r="AX15" s="2">
        <f>IF(U15&gt;V15,1,0)</f>
        <v>0</v>
      </c>
      <c r="AY15" s="2">
        <f>IF(W15&gt;X15,1,0)</f>
        <v>0</v>
      </c>
      <c r="AZ15" s="2">
        <f>IF(Y15&gt;Z15,1,0)</f>
        <v>0</v>
      </c>
      <c r="BB15" s="1">
        <f>IF(R15&gt;Q15,1,0)</f>
        <v>0</v>
      </c>
      <c r="BC15" s="1">
        <f>IF(T15&gt;S15,1,0)</f>
        <v>0</v>
      </c>
      <c r="BD15" s="1">
        <f>IF(V15&gt;U15,1,0)</f>
        <v>0</v>
      </c>
      <c r="BE15" s="1">
        <f>IF(X15&gt;W15,1,0)</f>
        <v>0</v>
      </c>
      <c r="BF15" s="1">
        <f>IF(Z15&gt;Y15,1,0)</f>
        <v>0</v>
      </c>
    </row>
    <row r="16" spans="1:58" ht="18.75" thickBot="1">
      <c r="A16" s="123" t="str">
        <f t="shared" si="1"/>
        <v>B</v>
      </c>
      <c r="B16" s="106"/>
      <c r="C16" s="209" t="str">
        <f>IF(B3="x","Y","B")</f>
        <v>B</v>
      </c>
      <c r="D16" s="121"/>
      <c r="E16" s="229">
        <f t="shared" si="2"/>
        <v>0</v>
      </c>
      <c r="F16" s="230">
        <f t="shared" si="2"/>
        <v>0</v>
      </c>
      <c r="G16" s="93"/>
      <c r="H16" s="94"/>
      <c r="I16" s="94"/>
      <c r="J16" s="95"/>
      <c r="K16" s="196"/>
      <c r="L16" s="344"/>
      <c r="M16" s="231" t="s">
        <v>2</v>
      </c>
      <c r="N16" s="231" t="s">
        <v>3</v>
      </c>
      <c r="O16" s="232" t="str">
        <f>CONCATENATE(D12,"/",D13)</f>
        <v xml:space="preserve"> / </v>
      </c>
      <c r="P16" s="233" t="str">
        <f>CONCATENATE(D30,"/",D31)</f>
        <v xml:space="preserve"> / </v>
      </c>
      <c r="Q16" s="215" t="str">
        <f>+'zapisy k stolom'!N26</f>
        <v xml:space="preserve"> </v>
      </c>
      <c r="R16" s="216" t="str">
        <f>+'zapisy k stolom'!N29</f>
        <v xml:space="preserve"> </v>
      </c>
      <c r="S16" s="215" t="str">
        <f>+'zapisy k stolom'!O26</f>
        <v xml:space="preserve"> </v>
      </c>
      <c r="T16" s="216" t="str">
        <f>+'zapisy k stolom'!O29</f>
        <v xml:space="preserve"> </v>
      </c>
      <c r="U16" s="215" t="str">
        <f>+'zapisy k stolom'!P26</f>
        <v xml:space="preserve"> </v>
      </c>
      <c r="V16" s="216" t="str">
        <f>+'zapisy k stolom'!P29</f>
        <v xml:space="preserve"> </v>
      </c>
      <c r="W16" s="215" t="str">
        <f>+'zapisy k stolom'!Q26</f>
        <v xml:space="preserve"> </v>
      </c>
      <c r="X16" s="216" t="str">
        <f>+'zapisy k stolom'!Q29</f>
        <v xml:space="preserve"> </v>
      </c>
      <c r="Y16" s="215" t="str">
        <f>+'zapisy k stolom'!R26</f>
        <v xml:space="preserve"> </v>
      </c>
      <c r="Z16" s="234" t="str">
        <f>+'zapisy k stolom'!R29</f>
        <v xml:space="preserve"> </v>
      </c>
      <c r="AA16" s="235">
        <f t="shared" ref="AA16:AA28" si="3">IF(AE16="wo",3,IF(AE16="ow",0,SUM(AV16:AZ16)))</f>
        <v>0</v>
      </c>
      <c r="AB16" s="236">
        <f t="shared" ref="AB16:AB28" si="4">IF(AE16="wo",0,IF(AE16="ow",3,SUM(BB16:BF16)))</f>
        <v>0</v>
      </c>
      <c r="AC16" s="237">
        <f t="shared" ref="AC16:AC28" si="5">IF(AA16=3,1,0)</f>
        <v>0</v>
      </c>
      <c r="AD16" s="238">
        <f t="shared" ref="AD16:AD28" si="6">IF(AB16=3,1,0)</f>
        <v>0</v>
      </c>
      <c r="AE16" s="128"/>
      <c r="AS16" s="1">
        <f t="shared" ref="AS16:AS32" si="7">SUM(Q16:Z16)</f>
        <v>0</v>
      </c>
      <c r="AV16" s="2">
        <f t="shared" ref="AV16:AV32" si="8">IF(Q16&gt;R16,1,0)</f>
        <v>0</v>
      </c>
      <c r="AW16" s="2">
        <f t="shared" ref="AW16:AW32" si="9">IF(S16&gt;T16,1,0)</f>
        <v>0</v>
      </c>
      <c r="AX16" s="2">
        <f t="shared" ref="AX16:AX32" si="10">IF(U16&gt;V16,1,0)</f>
        <v>0</v>
      </c>
      <c r="AY16" s="2">
        <f t="shared" ref="AY16:AY32" si="11">IF(W16&gt;X16,1,0)</f>
        <v>0</v>
      </c>
      <c r="AZ16" s="2">
        <f t="shared" ref="AZ16:AZ32" si="12">IF(Y16&gt;Z16,1,0)</f>
        <v>0</v>
      </c>
      <c r="BB16" s="1">
        <f t="shared" ref="BB16:BB32" si="13">IF(R16&gt;Q16,1,0)</f>
        <v>0</v>
      </c>
      <c r="BC16" s="1">
        <f t="shared" ref="BC16:BC32" si="14">IF(T16&gt;S16,1,0)</f>
        <v>0</v>
      </c>
      <c r="BD16" s="1">
        <f t="shared" ref="BD16:BD32" si="15">IF(V16&gt;U16,1,0)</f>
        <v>0</v>
      </c>
      <c r="BE16" s="1">
        <f t="shared" ref="BE16:BE32" si="16">IF(X16&gt;W16,1,0)</f>
        <v>0</v>
      </c>
      <c r="BF16" s="1">
        <f t="shared" ref="BF16:BF32" si="17">IF(Z16&gt;Y16,1,0)</f>
        <v>0</v>
      </c>
    </row>
    <row r="17" spans="1:62" ht="18">
      <c r="A17" s="123" t="str">
        <f t="shared" si="1"/>
        <v>C</v>
      </c>
      <c r="B17" s="106"/>
      <c r="C17" s="209" t="str">
        <f>IF(B3="x","Z","C")</f>
        <v>C</v>
      </c>
      <c r="D17" s="121"/>
      <c r="E17" s="229">
        <f t="shared" si="2"/>
        <v>0</v>
      </c>
      <c r="F17" s="230">
        <f t="shared" si="2"/>
        <v>0</v>
      </c>
      <c r="G17" s="93"/>
      <c r="H17" s="94"/>
      <c r="I17" s="94"/>
      <c r="J17" s="95"/>
      <c r="K17" s="196"/>
      <c r="L17" s="239" t="s">
        <v>18</v>
      </c>
      <c r="M17" s="240" t="str">
        <f>IF($B$3="a",BI17,BJ17)</f>
        <v>A</v>
      </c>
      <c r="N17" s="221" t="str">
        <f>IF($B$21="x",BJ17,BI17)</f>
        <v>X</v>
      </c>
      <c r="O17" s="222" t="str">
        <f>VLOOKUP(M17,$C$6:$D$9,2,0)</f>
        <v xml:space="preserve"> </v>
      </c>
      <c r="P17" s="223" t="str">
        <f>VLOOKUP(N17,$C$24:$D$27,2,0)</f>
        <v xml:space="preserve"> </v>
      </c>
      <c r="Q17" s="206" t="str">
        <f>'zapisy k stolom'!N47</f>
        <v xml:space="preserve"> </v>
      </c>
      <c r="R17" s="207" t="str">
        <f>'zapisy k stolom'!N50</f>
        <v xml:space="preserve"> </v>
      </c>
      <c r="S17" s="206" t="str">
        <f>'zapisy k stolom'!O47</f>
        <v xml:space="preserve"> </v>
      </c>
      <c r="T17" s="207" t="str">
        <f>'zapisy k stolom'!O50</f>
        <v xml:space="preserve"> </v>
      </c>
      <c r="U17" s="206" t="str">
        <f>'zapisy k stolom'!P47</f>
        <v xml:space="preserve"> </v>
      </c>
      <c r="V17" s="207" t="str">
        <f>'zapisy k stolom'!P50</f>
        <v xml:space="preserve"> </v>
      </c>
      <c r="W17" s="206" t="str">
        <f>'zapisy k stolom'!Q47</f>
        <v xml:space="preserve"> </v>
      </c>
      <c r="X17" s="207" t="str">
        <f>'zapisy k stolom'!Q50</f>
        <v xml:space="preserve"> </v>
      </c>
      <c r="Y17" s="206" t="str">
        <f>'zapisy k stolom'!R47</f>
        <v xml:space="preserve"> </v>
      </c>
      <c r="Z17" s="224" t="str">
        <f>'zapisy k stolom'!R50</f>
        <v xml:space="preserve"> </v>
      </c>
      <c r="AA17" s="225">
        <f t="shared" si="3"/>
        <v>0</v>
      </c>
      <c r="AB17" s="226">
        <f t="shared" si="4"/>
        <v>0</v>
      </c>
      <c r="AC17" s="227">
        <f t="shared" si="5"/>
        <v>0</v>
      </c>
      <c r="AD17" s="228">
        <f t="shared" si="6"/>
        <v>0</v>
      </c>
      <c r="AE17" s="128"/>
      <c r="AG17" s="1" t="str">
        <f>CONCATENATE(M17,"-",N17)</f>
        <v>A-X</v>
      </c>
      <c r="AS17" s="1">
        <f t="shared" si="7"/>
        <v>0</v>
      </c>
      <c r="AV17" s="2">
        <f t="shared" si="8"/>
        <v>0</v>
      </c>
      <c r="AW17" s="2">
        <f t="shared" si="9"/>
        <v>0</v>
      </c>
      <c r="AX17" s="2">
        <f t="shared" si="10"/>
        <v>0</v>
      </c>
      <c r="AY17" s="2">
        <f t="shared" si="11"/>
        <v>0</v>
      </c>
      <c r="AZ17" s="2">
        <f t="shared" si="12"/>
        <v>0</v>
      </c>
      <c r="BB17" s="1">
        <f t="shared" si="13"/>
        <v>0</v>
      </c>
      <c r="BC17" s="1">
        <f t="shared" si="14"/>
        <v>0</v>
      </c>
      <c r="BD17" s="1">
        <f t="shared" si="15"/>
        <v>0</v>
      </c>
      <c r="BE17" s="1">
        <f t="shared" si="16"/>
        <v>0</v>
      </c>
      <c r="BF17" s="1">
        <f t="shared" si="17"/>
        <v>0</v>
      </c>
      <c r="BI17" s="14" t="s">
        <v>4</v>
      </c>
      <c r="BJ17" s="12" t="s">
        <v>8</v>
      </c>
    </row>
    <row r="18" spans="1:62" ht="18.75" thickBot="1">
      <c r="A18" s="123" t="str">
        <f t="shared" si="1"/>
        <v>D</v>
      </c>
      <c r="B18" s="106"/>
      <c r="C18" s="213" t="str">
        <f>IF(B3="x","U","D")</f>
        <v>D</v>
      </c>
      <c r="D18" s="122"/>
      <c r="E18" s="241">
        <f t="shared" si="2"/>
        <v>0</v>
      </c>
      <c r="F18" s="242">
        <f t="shared" si="2"/>
        <v>0</v>
      </c>
      <c r="G18" s="96"/>
      <c r="H18" s="97"/>
      <c r="I18" s="97"/>
      <c r="J18" s="98"/>
      <c r="K18" s="196"/>
      <c r="L18" s="243">
        <v>1</v>
      </c>
      <c r="M18" s="244" t="str">
        <f t="shared" ref="M18:M32" si="18">IF($B$3="a",BI18,BJ18)</f>
        <v>B</v>
      </c>
      <c r="N18" s="245" t="str">
        <f t="shared" ref="N18:N32" si="19">IF($B$21="x",BJ18,BI18)</f>
        <v>Y</v>
      </c>
      <c r="O18" s="246" t="str">
        <f>VLOOKUP(M18,$C$6:$D$9,2,0)</f>
        <v xml:space="preserve"> </v>
      </c>
      <c r="P18" s="247" t="str">
        <f>VLOOKUP(N18,$C$24:$D$27,2,0)</f>
        <v xml:space="preserve"> </v>
      </c>
      <c r="Q18" s="211" t="str">
        <f>'zapisy k stolom'!N67</f>
        <v xml:space="preserve"> </v>
      </c>
      <c r="R18" s="212" t="str">
        <f>'zapisy k stolom'!N70</f>
        <v xml:space="preserve"> </v>
      </c>
      <c r="S18" s="211" t="str">
        <f>'zapisy k stolom'!O67</f>
        <v xml:space="preserve"> </v>
      </c>
      <c r="T18" s="212" t="str">
        <f>'zapisy k stolom'!O70</f>
        <v xml:space="preserve"> </v>
      </c>
      <c r="U18" s="211" t="str">
        <f>'zapisy k stolom'!P67</f>
        <v xml:space="preserve"> </v>
      </c>
      <c r="V18" s="212" t="str">
        <f>'zapisy k stolom'!P70</f>
        <v xml:space="preserve"> </v>
      </c>
      <c r="W18" s="211" t="str">
        <f>'zapisy k stolom'!Q67</f>
        <v xml:space="preserve"> </v>
      </c>
      <c r="X18" s="212" t="str">
        <f>'zapisy k stolom'!Q70</f>
        <v xml:space="preserve"> </v>
      </c>
      <c r="Y18" s="211" t="str">
        <f>'zapisy k stolom'!R67</f>
        <v xml:space="preserve"> </v>
      </c>
      <c r="Z18" s="212" t="str">
        <f>'zapisy k stolom'!R70</f>
        <v xml:space="preserve"> </v>
      </c>
      <c r="AA18" s="248">
        <f t="shared" si="3"/>
        <v>0</v>
      </c>
      <c r="AB18" s="249">
        <f t="shared" si="4"/>
        <v>0</v>
      </c>
      <c r="AC18" s="250">
        <f t="shared" si="5"/>
        <v>0</v>
      </c>
      <c r="AD18" s="251">
        <f t="shared" si="6"/>
        <v>0</v>
      </c>
      <c r="AE18" s="128"/>
      <c r="AG18" s="1" t="str">
        <f t="shared" ref="AG18:AG28" si="20">CONCATENATE(M18,"-",N18)</f>
        <v>B-Y</v>
      </c>
      <c r="AS18" s="1">
        <f t="shared" si="7"/>
        <v>0</v>
      </c>
      <c r="AV18" s="2">
        <f t="shared" si="8"/>
        <v>0</v>
      </c>
      <c r="AW18" s="2">
        <f t="shared" si="9"/>
        <v>0</v>
      </c>
      <c r="AX18" s="2">
        <f t="shared" si="10"/>
        <v>0</v>
      </c>
      <c r="AY18" s="2">
        <f t="shared" si="11"/>
        <v>0</v>
      </c>
      <c r="AZ18" s="2">
        <f t="shared" si="12"/>
        <v>0</v>
      </c>
      <c r="BB18" s="1">
        <f t="shared" si="13"/>
        <v>0</v>
      </c>
      <c r="BC18" s="1">
        <f t="shared" si="14"/>
        <v>0</v>
      </c>
      <c r="BD18" s="1">
        <f t="shared" si="15"/>
        <v>0</v>
      </c>
      <c r="BE18" s="1">
        <f t="shared" si="16"/>
        <v>0</v>
      </c>
      <c r="BF18" s="1">
        <f t="shared" si="17"/>
        <v>0</v>
      </c>
      <c r="BI18" s="15" t="s">
        <v>5</v>
      </c>
      <c r="BJ18" s="11" t="s">
        <v>9</v>
      </c>
    </row>
    <row r="19" spans="1:62" ht="18.75" thickBot="1">
      <c r="B19" s="252"/>
      <c r="C19" s="253"/>
      <c r="D19" s="254" t="s">
        <v>74</v>
      </c>
      <c r="E19" s="255"/>
      <c r="F19" s="255"/>
      <c r="G19" s="254"/>
      <c r="H19" s="254"/>
      <c r="I19" s="254"/>
      <c r="J19" s="256"/>
      <c r="K19" s="196"/>
      <c r="L19" s="243"/>
      <c r="M19" s="244" t="str">
        <f t="shared" si="18"/>
        <v>C</v>
      </c>
      <c r="N19" s="245" t="str">
        <f t="shared" si="19"/>
        <v>Z</v>
      </c>
      <c r="O19" s="246" t="str">
        <f>VLOOKUP(M19,$C$6:$D$9,2,0)</f>
        <v xml:space="preserve"> </v>
      </c>
      <c r="P19" s="247" t="str">
        <f>VLOOKUP(N19,$C$24:$D$27,2,0)</f>
        <v xml:space="preserve"> </v>
      </c>
      <c r="Q19" s="211" t="str">
        <f>'zapisy k stolom'!N87</f>
        <v xml:space="preserve"> </v>
      </c>
      <c r="R19" s="212" t="str">
        <f>'zapisy k stolom'!N90</f>
        <v xml:space="preserve"> </v>
      </c>
      <c r="S19" s="211" t="str">
        <f>'zapisy k stolom'!O87</f>
        <v xml:space="preserve"> </v>
      </c>
      <c r="T19" s="212" t="str">
        <f>'zapisy k stolom'!O90</f>
        <v xml:space="preserve"> </v>
      </c>
      <c r="U19" s="211" t="str">
        <f>'zapisy k stolom'!P87</f>
        <v xml:space="preserve"> </v>
      </c>
      <c r="V19" s="212" t="str">
        <f>'zapisy k stolom'!P90</f>
        <v xml:space="preserve"> </v>
      </c>
      <c r="W19" s="211" t="str">
        <f>'zapisy k stolom'!Q87</f>
        <v xml:space="preserve"> </v>
      </c>
      <c r="X19" s="212" t="str">
        <f>'zapisy k stolom'!Q90</f>
        <v xml:space="preserve"> </v>
      </c>
      <c r="Y19" s="211" t="str">
        <f>'zapisy k stolom'!R87</f>
        <v xml:space="preserve"> </v>
      </c>
      <c r="Z19" s="257" t="str">
        <f>'zapisy k stolom'!R90</f>
        <v xml:space="preserve"> </v>
      </c>
      <c r="AA19" s="248">
        <f t="shared" si="3"/>
        <v>0</v>
      </c>
      <c r="AB19" s="249">
        <f t="shared" si="4"/>
        <v>0</v>
      </c>
      <c r="AC19" s="250">
        <f t="shared" si="5"/>
        <v>0</v>
      </c>
      <c r="AD19" s="251">
        <f t="shared" si="6"/>
        <v>0</v>
      </c>
      <c r="AE19" s="128"/>
      <c r="AG19" s="1" t="str">
        <f t="shared" si="20"/>
        <v>C-Z</v>
      </c>
      <c r="AS19" s="1">
        <f t="shared" si="7"/>
        <v>0</v>
      </c>
      <c r="AV19" s="2">
        <f t="shared" si="8"/>
        <v>0</v>
      </c>
      <c r="AW19" s="2">
        <f t="shared" si="9"/>
        <v>0</v>
      </c>
      <c r="AX19" s="2">
        <f t="shared" si="10"/>
        <v>0</v>
      </c>
      <c r="AY19" s="2">
        <f t="shared" si="11"/>
        <v>0</v>
      </c>
      <c r="AZ19" s="2">
        <f t="shared" si="12"/>
        <v>0</v>
      </c>
      <c r="BB19" s="1">
        <f t="shared" si="13"/>
        <v>0</v>
      </c>
      <c r="BC19" s="1">
        <f t="shared" si="14"/>
        <v>0</v>
      </c>
      <c r="BD19" s="1">
        <f t="shared" si="15"/>
        <v>0</v>
      </c>
      <c r="BE19" s="1">
        <f t="shared" si="16"/>
        <v>0</v>
      </c>
      <c r="BF19" s="1">
        <f t="shared" si="17"/>
        <v>0</v>
      </c>
      <c r="BI19" s="15" t="s">
        <v>6</v>
      </c>
      <c r="BJ19" s="11" t="s">
        <v>10</v>
      </c>
    </row>
    <row r="20" spans="1:62" ht="18.75" thickBot="1">
      <c r="B20" s="185"/>
      <c r="C20" s="258"/>
      <c r="D20" s="196" t="s">
        <v>74</v>
      </c>
      <c r="E20" s="198"/>
      <c r="F20" s="198"/>
      <c r="G20" s="196"/>
      <c r="H20" s="196"/>
      <c r="I20" s="196"/>
      <c r="J20" s="203"/>
      <c r="K20" s="196"/>
      <c r="L20" s="259"/>
      <c r="M20" s="260" t="str">
        <f t="shared" si="18"/>
        <v>D</v>
      </c>
      <c r="N20" s="231" t="str">
        <f t="shared" si="19"/>
        <v>U</v>
      </c>
      <c r="O20" s="232" t="str">
        <f>VLOOKUP(M20,$C$6:$D$9,2,0)</f>
        <v xml:space="preserve"> </v>
      </c>
      <c r="P20" s="233" t="str">
        <f>VLOOKUP(N20,$C$24:$D$27,2,0)</f>
        <v xml:space="preserve"> </v>
      </c>
      <c r="Q20" s="215" t="str">
        <f>'zapisy k stolom'!N107</f>
        <v xml:space="preserve"> </v>
      </c>
      <c r="R20" s="216" t="str">
        <f>'zapisy k stolom'!N110</f>
        <v xml:space="preserve"> </v>
      </c>
      <c r="S20" s="215" t="str">
        <f>'zapisy k stolom'!O107</f>
        <v xml:space="preserve"> </v>
      </c>
      <c r="T20" s="216" t="str">
        <f>'zapisy k stolom'!O110</f>
        <v xml:space="preserve"> </v>
      </c>
      <c r="U20" s="215" t="str">
        <f>'zapisy k stolom'!P107</f>
        <v xml:space="preserve"> </v>
      </c>
      <c r="V20" s="216" t="str">
        <f>'zapisy k stolom'!P110</f>
        <v xml:space="preserve"> </v>
      </c>
      <c r="W20" s="215" t="str">
        <f>'zapisy k stolom'!Q107</f>
        <v xml:space="preserve"> </v>
      </c>
      <c r="X20" s="216" t="str">
        <f>'zapisy k stolom'!Q110</f>
        <v xml:space="preserve"> </v>
      </c>
      <c r="Y20" s="215" t="str">
        <f>'zapisy k stolom'!R107</f>
        <v xml:space="preserve"> </v>
      </c>
      <c r="Z20" s="234" t="str">
        <f>'zapisy k stolom'!R110</f>
        <v xml:space="preserve"> </v>
      </c>
      <c r="AA20" s="235">
        <f t="shared" si="3"/>
        <v>0</v>
      </c>
      <c r="AB20" s="236">
        <f t="shared" si="4"/>
        <v>0</v>
      </c>
      <c r="AC20" s="261">
        <f t="shared" si="5"/>
        <v>0</v>
      </c>
      <c r="AD20" s="262">
        <f t="shared" si="6"/>
        <v>0</v>
      </c>
      <c r="AE20" s="128"/>
      <c r="AG20" s="1" t="str">
        <f t="shared" si="20"/>
        <v>D-U</v>
      </c>
      <c r="AS20" s="1">
        <f t="shared" si="7"/>
        <v>0</v>
      </c>
      <c r="AV20" s="2">
        <f t="shared" si="8"/>
        <v>0</v>
      </c>
      <c r="AW20" s="2">
        <f t="shared" si="9"/>
        <v>0</v>
      </c>
      <c r="AX20" s="2">
        <f t="shared" si="10"/>
        <v>0</v>
      </c>
      <c r="AY20" s="2">
        <f t="shared" si="11"/>
        <v>0</v>
      </c>
      <c r="AZ20" s="2">
        <f t="shared" si="12"/>
        <v>0</v>
      </c>
      <c r="BB20" s="1">
        <f t="shared" si="13"/>
        <v>0</v>
      </c>
      <c r="BC20" s="1">
        <f t="shared" si="14"/>
        <v>0</v>
      </c>
      <c r="BD20" s="1">
        <f t="shared" si="15"/>
        <v>0</v>
      </c>
      <c r="BE20" s="1">
        <f t="shared" si="16"/>
        <v>0</v>
      </c>
      <c r="BF20" s="1">
        <f t="shared" si="17"/>
        <v>0</v>
      </c>
      <c r="BI20" s="16" t="s">
        <v>7</v>
      </c>
      <c r="BJ20" s="13" t="s">
        <v>11</v>
      </c>
    </row>
    <row r="21" spans="1:62" ht="18">
      <c r="B21" s="129" t="s">
        <v>63</v>
      </c>
      <c r="C21" s="347" t="s">
        <v>35</v>
      </c>
      <c r="D21" s="302"/>
      <c r="E21" s="302"/>
      <c r="F21" s="303"/>
      <c r="G21" s="193"/>
      <c r="H21" s="194"/>
      <c r="I21" s="194"/>
      <c r="J21" s="195"/>
      <c r="K21" s="196"/>
      <c r="L21" s="239" t="s">
        <v>18</v>
      </c>
      <c r="M21" s="221" t="str">
        <f t="shared" si="18"/>
        <v>B</v>
      </c>
      <c r="N21" s="221" t="str">
        <f t="shared" si="19"/>
        <v>X</v>
      </c>
      <c r="O21" s="222" t="str">
        <f>IF(AND(VLOOKUP(M21,$A$15:$D$18,2,0)&gt;1,VLOOKUP(M21,$A$15:$D$18,2,0)&lt;3),VLOOKUP(M21,$A$15:$D$18,4,0),VLOOKUP(M21,$C$6:$D$9,2,0))</f>
        <v xml:space="preserve"> </v>
      </c>
      <c r="P21" s="222" t="str">
        <f>IF(AND(VLOOKUP(N21,$A$33:$D$36,2,0)&gt;1,VLOOKUP(N21,$A$33:$D$36,2,0)&lt;3),VLOOKUP(N21,$A$33:$D$36,4,0),VLOOKUP(N21,$C$24:$D$27,2,0))</f>
        <v xml:space="preserve"> </v>
      </c>
      <c r="Q21" s="206" t="str">
        <f>'zapisy k stolom'!N127</f>
        <v xml:space="preserve"> </v>
      </c>
      <c r="R21" s="207" t="str">
        <f>'zapisy k stolom'!N130</f>
        <v xml:space="preserve"> </v>
      </c>
      <c r="S21" s="206" t="str">
        <f>'zapisy k stolom'!O127</f>
        <v xml:space="preserve"> </v>
      </c>
      <c r="T21" s="207" t="str">
        <f>'zapisy k stolom'!O130</f>
        <v xml:space="preserve"> </v>
      </c>
      <c r="U21" s="206" t="str">
        <f>'zapisy k stolom'!P127</f>
        <v xml:space="preserve"> </v>
      </c>
      <c r="V21" s="207" t="str">
        <f>'zapisy k stolom'!P130</f>
        <v xml:space="preserve"> </v>
      </c>
      <c r="W21" s="206" t="str">
        <f>'zapisy k stolom'!Q127</f>
        <v xml:space="preserve"> </v>
      </c>
      <c r="X21" s="207" t="str">
        <f>'zapisy k stolom'!Q130</f>
        <v xml:space="preserve"> </v>
      </c>
      <c r="Y21" s="206" t="str">
        <f>'zapisy k stolom'!R127</f>
        <v xml:space="preserve"> </v>
      </c>
      <c r="Z21" s="224" t="str">
        <f>'zapisy k stolom'!R130</f>
        <v xml:space="preserve"> </v>
      </c>
      <c r="AA21" s="225">
        <f t="shared" si="3"/>
        <v>0</v>
      </c>
      <c r="AB21" s="263">
        <f t="shared" si="4"/>
        <v>0</v>
      </c>
      <c r="AC21" s="227">
        <f t="shared" si="5"/>
        <v>0</v>
      </c>
      <c r="AD21" s="228">
        <f t="shared" si="6"/>
        <v>0</v>
      </c>
      <c r="AE21" s="128"/>
      <c r="AG21" s="1" t="str">
        <f t="shared" si="20"/>
        <v>B-X</v>
      </c>
      <c r="AS21" s="1">
        <f t="shared" si="7"/>
        <v>0</v>
      </c>
      <c r="AV21" s="2">
        <f t="shared" si="8"/>
        <v>0</v>
      </c>
      <c r="AW21" s="2">
        <f t="shared" si="9"/>
        <v>0</v>
      </c>
      <c r="AX21" s="2">
        <f t="shared" si="10"/>
        <v>0</v>
      </c>
      <c r="AY21" s="2">
        <f t="shared" si="11"/>
        <v>0</v>
      </c>
      <c r="AZ21" s="2">
        <f t="shared" si="12"/>
        <v>0</v>
      </c>
      <c r="BB21" s="1">
        <f t="shared" si="13"/>
        <v>0</v>
      </c>
      <c r="BC21" s="1">
        <f t="shared" si="14"/>
        <v>0</v>
      </c>
      <c r="BD21" s="1">
        <f t="shared" si="15"/>
        <v>0</v>
      </c>
      <c r="BE21" s="1">
        <f t="shared" si="16"/>
        <v>0</v>
      </c>
      <c r="BF21" s="1">
        <f t="shared" si="17"/>
        <v>0</v>
      </c>
      <c r="BI21" s="12" t="s">
        <v>5</v>
      </c>
      <c r="BJ21" s="12" t="s">
        <v>8</v>
      </c>
    </row>
    <row r="22" spans="1:62" ht="18">
      <c r="B22" s="200"/>
      <c r="C22" s="348"/>
      <c r="D22" s="305"/>
      <c r="E22" s="305"/>
      <c r="F22" s="306"/>
      <c r="G22" s="327" t="s">
        <v>41</v>
      </c>
      <c r="H22" s="328"/>
      <c r="I22" s="328"/>
      <c r="J22" s="329"/>
      <c r="K22" s="196"/>
      <c r="L22" s="243">
        <v>2</v>
      </c>
      <c r="M22" s="245" t="str">
        <f t="shared" si="18"/>
        <v>C</v>
      </c>
      <c r="N22" s="245" t="str">
        <f t="shared" si="19"/>
        <v>Y</v>
      </c>
      <c r="O22" s="246" t="str">
        <f>IF(AND(VLOOKUP(M22,$A$15:$D$18,2,0)&gt;1,VLOOKUP(M22,$A$15:$D$18,2,0)&lt;3),VLOOKUP(M22,$A$15:$D$18,4,0),VLOOKUP(M22,$C$6:$D$9,2,0))</f>
        <v xml:space="preserve"> </v>
      </c>
      <c r="P22" s="246" t="str">
        <f>IF(AND(VLOOKUP(N22,$A$33:$D$36,2,0)&gt;1,VLOOKUP(N22,$A$33:$D$36,2,0)&lt;3),VLOOKUP(N22,$A$33:$D$36,4,0),VLOOKUP(N22,$C$24:$D$27,2,0))</f>
        <v xml:space="preserve"> </v>
      </c>
      <c r="Q22" s="211" t="str">
        <f>'zapisy k stolom'!N147</f>
        <v xml:space="preserve"> </v>
      </c>
      <c r="R22" s="212" t="str">
        <f>'zapisy k stolom'!N150</f>
        <v xml:space="preserve"> </v>
      </c>
      <c r="S22" s="211" t="str">
        <f>'zapisy k stolom'!O147</f>
        <v xml:space="preserve"> </v>
      </c>
      <c r="T22" s="212" t="str">
        <f>'zapisy k stolom'!O150</f>
        <v xml:space="preserve"> </v>
      </c>
      <c r="U22" s="211" t="str">
        <f>'zapisy k stolom'!P147</f>
        <v xml:space="preserve"> </v>
      </c>
      <c r="V22" s="212" t="str">
        <f>'zapisy k stolom'!P150</f>
        <v xml:space="preserve"> </v>
      </c>
      <c r="W22" s="211" t="str">
        <f>'zapisy k stolom'!Q147</f>
        <v xml:space="preserve"> </v>
      </c>
      <c r="X22" s="212" t="str">
        <f>'zapisy k stolom'!Q150</f>
        <v xml:space="preserve"> </v>
      </c>
      <c r="Y22" s="211" t="str">
        <f>'zapisy k stolom'!R147</f>
        <v xml:space="preserve"> </v>
      </c>
      <c r="Z22" s="257" t="str">
        <f>'zapisy k stolom'!R150</f>
        <v xml:space="preserve"> </v>
      </c>
      <c r="AA22" s="248">
        <f t="shared" si="3"/>
        <v>0</v>
      </c>
      <c r="AB22" s="264">
        <f t="shared" si="4"/>
        <v>0</v>
      </c>
      <c r="AC22" s="250">
        <f t="shared" si="5"/>
        <v>0</v>
      </c>
      <c r="AD22" s="251">
        <f t="shared" si="6"/>
        <v>0</v>
      </c>
      <c r="AE22" s="128"/>
      <c r="AG22" s="1" t="str">
        <f t="shared" si="20"/>
        <v>C-Y</v>
      </c>
      <c r="AS22" s="1">
        <f t="shared" si="7"/>
        <v>0</v>
      </c>
      <c r="AV22" s="2">
        <f t="shared" si="8"/>
        <v>0</v>
      </c>
      <c r="AW22" s="2">
        <f t="shared" si="9"/>
        <v>0</v>
      </c>
      <c r="AX22" s="2">
        <f t="shared" si="10"/>
        <v>0</v>
      </c>
      <c r="AY22" s="2">
        <f t="shared" si="11"/>
        <v>0</v>
      </c>
      <c r="AZ22" s="2">
        <f t="shared" si="12"/>
        <v>0</v>
      </c>
      <c r="BB22" s="1">
        <f t="shared" si="13"/>
        <v>0</v>
      </c>
      <c r="BC22" s="1">
        <f t="shared" si="14"/>
        <v>0</v>
      </c>
      <c r="BD22" s="1">
        <f t="shared" si="15"/>
        <v>0</v>
      </c>
      <c r="BE22" s="1">
        <f t="shared" si="16"/>
        <v>0</v>
      </c>
      <c r="BF22" s="1">
        <f t="shared" si="17"/>
        <v>0</v>
      </c>
      <c r="BI22" s="11" t="s">
        <v>6</v>
      </c>
      <c r="BJ22" s="11" t="s">
        <v>9</v>
      </c>
    </row>
    <row r="23" spans="1:62" ht="18.75" thickBot="1">
      <c r="B23" s="200"/>
      <c r="C23" s="265"/>
      <c r="D23" s="196" t="s">
        <v>30</v>
      </c>
      <c r="E23" s="198" t="s">
        <v>31</v>
      </c>
      <c r="F23" s="202" t="s">
        <v>32</v>
      </c>
      <c r="G23" s="200" t="s">
        <v>38</v>
      </c>
      <c r="H23" s="196" t="s">
        <v>39</v>
      </c>
      <c r="I23" s="196" t="s">
        <v>39</v>
      </c>
      <c r="J23" s="203" t="s">
        <v>40</v>
      </c>
      <c r="K23" s="196"/>
      <c r="L23" s="243"/>
      <c r="M23" s="245" t="str">
        <f t="shared" si="18"/>
        <v>D</v>
      </c>
      <c r="N23" s="245" t="str">
        <f t="shared" si="19"/>
        <v>Z</v>
      </c>
      <c r="O23" s="246" t="str">
        <f>IF(AND(VLOOKUP(M23,$A$15:$D$18,2,0)&gt;1,VLOOKUP(M23,$A$15:$D$18,2,0)&lt;3),VLOOKUP(M23,$A$15:$D$18,4,0),VLOOKUP(M23,$C$6:$D$9,2,0))</f>
        <v xml:space="preserve"> </v>
      </c>
      <c r="P23" s="246" t="str">
        <f>IF(AND(VLOOKUP(N23,$A$33:$D$36,2,0)&gt;1,VLOOKUP(N23,$A$33:$D$36,2,0)&lt;3),VLOOKUP(N23,$A$33:$D$36,4,0),VLOOKUP(N23,$C$24:$D$27,2,0))</f>
        <v xml:space="preserve"> </v>
      </c>
      <c r="Q23" s="211" t="str">
        <f>'zapisy k stolom'!N167</f>
        <v xml:space="preserve"> </v>
      </c>
      <c r="R23" s="212" t="str">
        <f>'zapisy k stolom'!N170</f>
        <v xml:space="preserve"> </v>
      </c>
      <c r="S23" s="211" t="str">
        <f>'zapisy k stolom'!O167</f>
        <v xml:space="preserve"> </v>
      </c>
      <c r="T23" s="212" t="str">
        <f>'zapisy k stolom'!O170</f>
        <v xml:space="preserve"> </v>
      </c>
      <c r="U23" s="211" t="str">
        <f>'zapisy k stolom'!P167</f>
        <v xml:space="preserve"> </v>
      </c>
      <c r="V23" s="212" t="str">
        <f>'zapisy k stolom'!P170</f>
        <v xml:space="preserve"> </v>
      </c>
      <c r="W23" s="211" t="str">
        <f>'zapisy k stolom'!Q167</f>
        <v xml:space="preserve"> </v>
      </c>
      <c r="X23" s="212" t="str">
        <f>'zapisy k stolom'!Q170</f>
        <v xml:space="preserve"> </v>
      </c>
      <c r="Y23" s="211" t="str">
        <f>'zapisy k stolom'!R167</f>
        <v xml:space="preserve"> </v>
      </c>
      <c r="Z23" s="257" t="str">
        <f>'zapisy k stolom'!R170</f>
        <v xml:space="preserve"> </v>
      </c>
      <c r="AA23" s="248">
        <f t="shared" si="3"/>
        <v>0</v>
      </c>
      <c r="AB23" s="264">
        <f t="shared" si="4"/>
        <v>0</v>
      </c>
      <c r="AC23" s="250">
        <f t="shared" si="5"/>
        <v>0</v>
      </c>
      <c r="AD23" s="251">
        <f t="shared" si="6"/>
        <v>0</v>
      </c>
      <c r="AE23" s="128"/>
      <c r="AG23" s="1" t="str">
        <f t="shared" si="20"/>
        <v>D-Z</v>
      </c>
      <c r="AS23" s="1">
        <f t="shared" si="7"/>
        <v>0</v>
      </c>
      <c r="AV23" s="2">
        <f t="shared" si="8"/>
        <v>0</v>
      </c>
      <c r="AW23" s="2">
        <f t="shared" si="9"/>
        <v>0</v>
      </c>
      <c r="AX23" s="2">
        <f t="shared" si="10"/>
        <v>0</v>
      </c>
      <c r="AY23" s="2">
        <f t="shared" si="11"/>
        <v>0</v>
      </c>
      <c r="AZ23" s="2">
        <f t="shared" si="12"/>
        <v>0</v>
      </c>
      <c r="BB23" s="1">
        <f t="shared" si="13"/>
        <v>0</v>
      </c>
      <c r="BC23" s="1">
        <f t="shared" si="14"/>
        <v>0</v>
      </c>
      <c r="BD23" s="1">
        <f t="shared" si="15"/>
        <v>0</v>
      </c>
      <c r="BE23" s="1">
        <f t="shared" si="16"/>
        <v>0</v>
      </c>
      <c r="BF23" s="1">
        <f t="shared" si="17"/>
        <v>0</v>
      </c>
      <c r="BI23" s="11" t="s">
        <v>7</v>
      </c>
      <c r="BJ23" s="11" t="s">
        <v>10</v>
      </c>
    </row>
    <row r="24" spans="1:62" ht="18.75" thickBot="1">
      <c r="A24" s="123" t="str">
        <f t="shared" si="1"/>
        <v>X</v>
      </c>
      <c r="B24" s="200"/>
      <c r="C24" s="204" t="str">
        <f>IF(B21="x","X","A")</f>
        <v>X</v>
      </c>
      <c r="D24" s="205" t="str">
        <f>Supisky!C33</f>
        <v xml:space="preserve"> </v>
      </c>
      <c r="E24" s="206">
        <f t="shared" ref="E24:F27" si="21">M82</f>
        <v>0</v>
      </c>
      <c r="F24" s="207">
        <f t="shared" si="21"/>
        <v>0</v>
      </c>
      <c r="G24" s="90"/>
      <c r="H24" s="91"/>
      <c r="I24" s="91"/>
      <c r="J24" s="92"/>
      <c r="K24" s="196"/>
      <c r="L24" s="259"/>
      <c r="M24" s="231" t="str">
        <f t="shared" si="18"/>
        <v>A</v>
      </c>
      <c r="N24" s="231" t="str">
        <f t="shared" si="19"/>
        <v>U</v>
      </c>
      <c r="O24" s="232" t="str">
        <f>IF(AND(VLOOKUP(M24,$A$15:$D$18,2,0)&gt;1,VLOOKUP(M24,$A$15:$D$18,2,0)&lt;3),VLOOKUP(M24,$A$15:$D$18,4,0),VLOOKUP(M24,$C$6:$D$9,2,0))</f>
        <v xml:space="preserve"> </v>
      </c>
      <c r="P24" s="232" t="str">
        <f>IF(AND(VLOOKUP(N24,$A$33:$D$36,2,0)&gt;1,VLOOKUP(N24,$A$33:$D$36,2,0)&lt;3),VLOOKUP(N24,$A$33:$D$36,4,0),VLOOKUP(N24,$C$24:$D$27,2,0))</f>
        <v xml:space="preserve"> </v>
      </c>
      <c r="Q24" s="215" t="str">
        <f>'zapisy k stolom'!N187</f>
        <v xml:space="preserve"> </v>
      </c>
      <c r="R24" s="216" t="str">
        <f>'zapisy k stolom'!N190</f>
        <v xml:space="preserve"> </v>
      </c>
      <c r="S24" s="215" t="str">
        <f>'zapisy k stolom'!O187</f>
        <v xml:space="preserve"> </v>
      </c>
      <c r="T24" s="216" t="str">
        <f>'zapisy k stolom'!O190</f>
        <v xml:space="preserve"> </v>
      </c>
      <c r="U24" s="215" t="str">
        <f>'zapisy k stolom'!P187</f>
        <v xml:space="preserve"> </v>
      </c>
      <c r="V24" s="216" t="str">
        <f>'zapisy k stolom'!P190</f>
        <v xml:space="preserve"> </v>
      </c>
      <c r="W24" s="215" t="str">
        <f>'zapisy k stolom'!Q187</f>
        <v xml:space="preserve"> </v>
      </c>
      <c r="X24" s="216" t="str">
        <f>'zapisy k stolom'!Q190</f>
        <v xml:space="preserve"> </v>
      </c>
      <c r="Y24" s="215" t="str">
        <f>'zapisy k stolom'!R187</f>
        <v xml:space="preserve"> </v>
      </c>
      <c r="Z24" s="234" t="str">
        <f>'zapisy k stolom'!R190</f>
        <v xml:space="preserve"> </v>
      </c>
      <c r="AA24" s="235">
        <f t="shared" si="3"/>
        <v>0</v>
      </c>
      <c r="AB24" s="266">
        <f t="shared" si="4"/>
        <v>0</v>
      </c>
      <c r="AC24" s="261">
        <f t="shared" si="5"/>
        <v>0</v>
      </c>
      <c r="AD24" s="262">
        <f t="shared" si="6"/>
        <v>0</v>
      </c>
      <c r="AE24" s="128"/>
      <c r="AG24" s="1" t="str">
        <f t="shared" si="20"/>
        <v>A-U</v>
      </c>
      <c r="AS24" s="1">
        <f t="shared" si="7"/>
        <v>0</v>
      </c>
      <c r="AV24" s="2">
        <f t="shared" si="8"/>
        <v>0</v>
      </c>
      <c r="AW24" s="2">
        <f t="shared" si="9"/>
        <v>0</v>
      </c>
      <c r="AX24" s="2">
        <f t="shared" si="10"/>
        <v>0</v>
      </c>
      <c r="AY24" s="2">
        <f t="shared" si="11"/>
        <v>0</v>
      </c>
      <c r="AZ24" s="2">
        <f t="shared" si="12"/>
        <v>0</v>
      </c>
      <c r="BB24" s="1">
        <f t="shared" si="13"/>
        <v>0</v>
      </c>
      <c r="BC24" s="1">
        <f t="shared" si="14"/>
        <v>0</v>
      </c>
      <c r="BD24" s="1">
        <f t="shared" si="15"/>
        <v>0</v>
      </c>
      <c r="BE24" s="1">
        <f t="shared" si="16"/>
        <v>0</v>
      </c>
      <c r="BF24" s="1">
        <f t="shared" si="17"/>
        <v>0</v>
      </c>
      <c r="BI24" s="13" t="s">
        <v>4</v>
      </c>
      <c r="BJ24" s="13" t="s">
        <v>11</v>
      </c>
    </row>
    <row r="25" spans="1:62" ht="18">
      <c r="A25" s="123" t="str">
        <f t="shared" si="1"/>
        <v>Y</v>
      </c>
      <c r="B25" s="200"/>
      <c r="C25" s="209" t="str">
        <f>IF(B21="x","Y","B")</f>
        <v>Y</v>
      </c>
      <c r="D25" s="210" t="str">
        <f>Supisky!C34</f>
        <v xml:space="preserve"> </v>
      </c>
      <c r="E25" s="211">
        <f t="shared" si="21"/>
        <v>0</v>
      </c>
      <c r="F25" s="212">
        <f t="shared" si="21"/>
        <v>0</v>
      </c>
      <c r="G25" s="93"/>
      <c r="H25" s="94"/>
      <c r="I25" s="94"/>
      <c r="J25" s="95"/>
      <c r="K25" s="196"/>
      <c r="L25" s="239" t="s">
        <v>18</v>
      </c>
      <c r="M25" s="221" t="str">
        <f t="shared" si="18"/>
        <v>C</v>
      </c>
      <c r="N25" s="221" t="str">
        <f t="shared" si="19"/>
        <v>X</v>
      </c>
      <c r="O25" s="222" t="str">
        <f>IF(AND(VLOOKUP(M25,$A$15:$D$18,2,0)&gt;1,VLOOKUP(M25,$A$15:$D$18,2,0)&lt;4),VLOOKUP(M25,$A$15:$D$18,4,0),VLOOKUP(M25,$C$6:$D$9,2,0))</f>
        <v xml:space="preserve"> </v>
      </c>
      <c r="P25" s="222" t="str">
        <f>IF(AND(VLOOKUP(N25,$A$33:$D$36,2,0)&gt;1,VLOOKUP(N25,$A$33:$D$36,2,0)&lt;4),VLOOKUP(N25,$A$33:$D$36,4,0),VLOOKUP(N25,$C$24:$D$27,2,0))</f>
        <v xml:space="preserve"> </v>
      </c>
      <c r="Q25" s="206" t="str">
        <f>'zapisy k stolom'!N207</f>
        <v xml:space="preserve"> </v>
      </c>
      <c r="R25" s="207" t="str">
        <f>'zapisy k stolom'!N210</f>
        <v xml:space="preserve"> </v>
      </c>
      <c r="S25" s="206" t="str">
        <f>'zapisy k stolom'!O207</f>
        <v xml:space="preserve"> </v>
      </c>
      <c r="T25" s="207" t="str">
        <f>'zapisy k stolom'!O210</f>
        <v xml:space="preserve"> </v>
      </c>
      <c r="U25" s="206" t="str">
        <f>'zapisy k stolom'!P207</f>
        <v xml:space="preserve"> </v>
      </c>
      <c r="V25" s="207" t="str">
        <f>'zapisy k stolom'!P210</f>
        <v xml:space="preserve"> </v>
      </c>
      <c r="W25" s="206" t="str">
        <f>'zapisy k stolom'!Q207</f>
        <v xml:space="preserve"> </v>
      </c>
      <c r="X25" s="207" t="str">
        <f>'zapisy k stolom'!Q210</f>
        <v xml:space="preserve"> </v>
      </c>
      <c r="Y25" s="206" t="str">
        <f>'zapisy k stolom'!R207</f>
        <v xml:space="preserve"> </v>
      </c>
      <c r="Z25" s="224" t="str">
        <f>'zapisy k stolom'!R210</f>
        <v xml:space="preserve"> </v>
      </c>
      <c r="AA25" s="225">
        <f t="shared" si="3"/>
        <v>0</v>
      </c>
      <c r="AB25" s="263">
        <f t="shared" si="4"/>
        <v>0</v>
      </c>
      <c r="AC25" s="227">
        <f t="shared" si="5"/>
        <v>0</v>
      </c>
      <c r="AD25" s="228">
        <f t="shared" si="6"/>
        <v>0</v>
      </c>
      <c r="AE25" s="128"/>
      <c r="AG25" s="1" t="str">
        <f t="shared" si="20"/>
        <v>C-X</v>
      </c>
      <c r="AS25" s="1">
        <f t="shared" si="7"/>
        <v>0</v>
      </c>
      <c r="AV25" s="2">
        <f t="shared" si="8"/>
        <v>0</v>
      </c>
      <c r="AW25" s="2">
        <f t="shared" si="9"/>
        <v>0</v>
      </c>
      <c r="AX25" s="2">
        <f t="shared" si="10"/>
        <v>0</v>
      </c>
      <c r="AY25" s="2">
        <f t="shared" si="11"/>
        <v>0</v>
      </c>
      <c r="AZ25" s="2">
        <f t="shared" si="12"/>
        <v>0</v>
      </c>
      <c r="BB25" s="1">
        <f t="shared" si="13"/>
        <v>0</v>
      </c>
      <c r="BC25" s="1">
        <f t="shared" si="14"/>
        <v>0</v>
      </c>
      <c r="BD25" s="1">
        <f t="shared" si="15"/>
        <v>0</v>
      </c>
      <c r="BE25" s="1">
        <f t="shared" si="16"/>
        <v>0</v>
      </c>
      <c r="BF25" s="1">
        <f t="shared" si="17"/>
        <v>0</v>
      </c>
      <c r="BI25" s="12" t="s">
        <v>6</v>
      </c>
      <c r="BJ25" s="12" t="s">
        <v>8</v>
      </c>
    </row>
    <row r="26" spans="1:62" ht="18">
      <c r="A26" s="123" t="str">
        <f t="shared" si="1"/>
        <v>Z</v>
      </c>
      <c r="B26" s="200"/>
      <c r="C26" s="209" t="str">
        <f>IF(B21="x","Z","C")</f>
        <v>Z</v>
      </c>
      <c r="D26" s="210" t="str">
        <f>Supisky!C35</f>
        <v xml:space="preserve"> </v>
      </c>
      <c r="E26" s="211">
        <f t="shared" si="21"/>
        <v>0</v>
      </c>
      <c r="F26" s="212">
        <f t="shared" si="21"/>
        <v>0</v>
      </c>
      <c r="G26" s="93"/>
      <c r="H26" s="94"/>
      <c r="I26" s="94"/>
      <c r="J26" s="95"/>
      <c r="K26" s="196"/>
      <c r="L26" s="243">
        <v>3</v>
      </c>
      <c r="M26" s="245" t="str">
        <f t="shared" si="18"/>
        <v>D</v>
      </c>
      <c r="N26" s="245" t="str">
        <f t="shared" si="19"/>
        <v>Y</v>
      </c>
      <c r="O26" s="246" t="str">
        <f>IF(AND(VLOOKUP(M26,$A$15:$D$18,2,0)&gt;1,VLOOKUP(M26,$A$15:$D$18,2,0)&lt;4),VLOOKUP(M26,$A$15:$D$18,4,0),VLOOKUP(M26,$C$6:$D$9,2,0))</f>
        <v xml:space="preserve"> </v>
      </c>
      <c r="P26" s="246" t="str">
        <f>IF(AND(VLOOKUP(N26,$A$33:$D$36,2,0)&gt;1,VLOOKUP(N26,$A$33:$D$36,2,0)&lt;4),VLOOKUP(N26,$A$33:$D$36,4,0),VLOOKUP(N26,$C$24:$D$27,2,0))</f>
        <v xml:space="preserve"> </v>
      </c>
      <c r="Q26" s="211" t="str">
        <f>'zapisy k stolom'!N227</f>
        <v xml:space="preserve"> </v>
      </c>
      <c r="R26" s="212" t="str">
        <f>'zapisy k stolom'!N230</f>
        <v xml:space="preserve"> </v>
      </c>
      <c r="S26" s="211" t="str">
        <f>'zapisy k stolom'!O227</f>
        <v xml:space="preserve"> </v>
      </c>
      <c r="T26" s="212" t="str">
        <f>'zapisy k stolom'!O230</f>
        <v xml:space="preserve"> </v>
      </c>
      <c r="U26" s="211" t="str">
        <f>'zapisy k stolom'!P227</f>
        <v xml:space="preserve"> </v>
      </c>
      <c r="V26" s="212" t="str">
        <f>'zapisy k stolom'!P230</f>
        <v xml:space="preserve"> </v>
      </c>
      <c r="W26" s="211" t="str">
        <f>'zapisy k stolom'!Q227</f>
        <v xml:space="preserve"> </v>
      </c>
      <c r="X26" s="212" t="str">
        <f>'zapisy k stolom'!Q230</f>
        <v xml:space="preserve"> </v>
      </c>
      <c r="Y26" s="211" t="str">
        <f>'zapisy k stolom'!R227</f>
        <v xml:space="preserve"> </v>
      </c>
      <c r="Z26" s="257" t="str">
        <f>'zapisy k stolom'!R230</f>
        <v xml:space="preserve"> </v>
      </c>
      <c r="AA26" s="248">
        <f t="shared" si="3"/>
        <v>0</v>
      </c>
      <c r="AB26" s="264">
        <f t="shared" si="4"/>
        <v>0</v>
      </c>
      <c r="AC26" s="250">
        <f t="shared" si="5"/>
        <v>0</v>
      </c>
      <c r="AD26" s="251">
        <f t="shared" si="6"/>
        <v>0</v>
      </c>
      <c r="AE26" s="128"/>
      <c r="AG26" s="1" t="str">
        <f t="shared" si="20"/>
        <v>D-Y</v>
      </c>
      <c r="AS26" s="1">
        <f t="shared" si="7"/>
        <v>0</v>
      </c>
      <c r="AV26" s="2">
        <f t="shared" si="8"/>
        <v>0</v>
      </c>
      <c r="AW26" s="2">
        <f t="shared" si="9"/>
        <v>0</v>
      </c>
      <c r="AX26" s="2">
        <f t="shared" si="10"/>
        <v>0</v>
      </c>
      <c r="AY26" s="2">
        <f t="shared" si="11"/>
        <v>0</v>
      </c>
      <c r="AZ26" s="2">
        <f t="shared" si="12"/>
        <v>0</v>
      </c>
      <c r="BB26" s="1">
        <f t="shared" si="13"/>
        <v>0</v>
      </c>
      <c r="BC26" s="1">
        <f t="shared" si="14"/>
        <v>0</v>
      </c>
      <c r="BD26" s="1">
        <f t="shared" si="15"/>
        <v>0</v>
      </c>
      <c r="BE26" s="1">
        <f t="shared" si="16"/>
        <v>0</v>
      </c>
      <c r="BF26" s="1">
        <f t="shared" si="17"/>
        <v>0</v>
      </c>
      <c r="BI26" s="11" t="s">
        <v>7</v>
      </c>
      <c r="BJ26" s="11" t="s">
        <v>9</v>
      </c>
    </row>
    <row r="27" spans="1:62" ht="18.75" thickBot="1">
      <c r="A27" s="123" t="str">
        <f t="shared" si="1"/>
        <v>U</v>
      </c>
      <c r="B27" s="200"/>
      <c r="C27" s="213" t="str">
        <f>IF(B21="x","U","D")</f>
        <v>U</v>
      </c>
      <c r="D27" s="214" t="str">
        <f>Supisky!C36</f>
        <v xml:space="preserve"> </v>
      </c>
      <c r="E27" s="215">
        <f t="shared" si="21"/>
        <v>0</v>
      </c>
      <c r="F27" s="216">
        <f t="shared" si="21"/>
        <v>0</v>
      </c>
      <c r="G27" s="93"/>
      <c r="H27" s="94"/>
      <c r="I27" s="94"/>
      <c r="J27" s="95"/>
      <c r="K27" s="196"/>
      <c r="L27" s="243"/>
      <c r="M27" s="245" t="str">
        <f t="shared" si="18"/>
        <v>A</v>
      </c>
      <c r="N27" s="245" t="str">
        <f t="shared" si="19"/>
        <v>Z</v>
      </c>
      <c r="O27" s="246" t="str">
        <f>IF(AND(VLOOKUP(M27,$A$15:$D$18,2,0)&gt;1,VLOOKUP(M27,$A$15:$D$18,2,0)&lt;4),VLOOKUP(M27,$A$15:$D$18,4,0),VLOOKUP(M27,$C$6:$D$9,2,0))</f>
        <v xml:space="preserve"> </v>
      </c>
      <c r="P27" s="246" t="str">
        <f>IF(AND(VLOOKUP(N27,$A$33:$D$36,2,0)&gt;1,VLOOKUP(N27,$A$33:$D$36,2,0)&lt;4),VLOOKUP(N27,$A$33:$D$36,4,0),VLOOKUP(N27,$C$24:$D$27,2,0))</f>
        <v xml:space="preserve"> </v>
      </c>
      <c r="Q27" s="211" t="str">
        <f>'zapisy k stolom'!N247</f>
        <v xml:space="preserve"> </v>
      </c>
      <c r="R27" s="212" t="str">
        <f>'zapisy k stolom'!N250</f>
        <v xml:space="preserve"> </v>
      </c>
      <c r="S27" s="211" t="str">
        <f>'zapisy k stolom'!O247</f>
        <v xml:space="preserve"> </v>
      </c>
      <c r="T27" s="212" t="str">
        <f>'zapisy k stolom'!O250</f>
        <v xml:space="preserve"> </v>
      </c>
      <c r="U27" s="211" t="str">
        <f>'zapisy k stolom'!P247</f>
        <v xml:space="preserve"> </v>
      </c>
      <c r="V27" s="212" t="str">
        <f>'zapisy k stolom'!P250</f>
        <v xml:space="preserve"> </v>
      </c>
      <c r="W27" s="211" t="str">
        <f>'zapisy k stolom'!Q247</f>
        <v xml:space="preserve"> </v>
      </c>
      <c r="X27" s="212" t="str">
        <f>'zapisy k stolom'!Q250</f>
        <v xml:space="preserve"> </v>
      </c>
      <c r="Y27" s="211" t="str">
        <f>'zapisy k stolom'!R247</f>
        <v xml:space="preserve"> </v>
      </c>
      <c r="Z27" s="257" t="str">
        <f>'zapisy k stolom'!R250</f>
        <v xml:space="preserve"> </v>
      </c>
      <c r="AA27" s="248">
        <f t="shared" si="3"/>
        <v>0</v>
      </c>
      <c r="AB27" s="264">
        <f t="shared" si="4"/>
        <v>0</v>
      </c>
      <c r="AC27" s="250">
        <f t="shared" si="5"/>
        <v>0</v>
      </c>
      <c r="AD27" s="251">
        <f t="shared" si="6"/>
        <v>0</v>
      </c>
      <c r="AE27" s="128"/>
      <c r="AG27" s="1" t="str">
        <f t="shared" si="20"/>
        <v>A-Z</v>
      </c>
      <c r="AS27" s="1">
        <f t="shared" si="7"/>
        <v>0</v>
      </c>
      <c r="AV27" s="2">
        <f t="shared" si="8"/>
        <v>0</v>
      </c>
      <c r="AW27" s="2">
        <f t="shared" si="9"/>
        <v>0</v>
      </c>
      <c r="AX27" s="2">
        <f t="shared" si="10"/>
        <v>0</v>
      </c>
      <c r="AY27" s="2">
        <f t="shared" si="11"/>
        <v>0</v>
      </c>
      <c r="AZ27" s="2">
        <f t="shared" si="12"/>
        <v>0</v>
      </c>
      <c r="BB27" s="1">
        <f t="shared" si="13"/>
        <v>0</v>
      </c>
      <c r="BC27" s="1">
        <f t="shared" si="14"/>
        <v>0</v>
      </c>
      <c r="BD27" s="1">
        <f t="shared" si="15"/>
        <v>0</v>
      </c>
      <c r="BE27" s="1">
        <f t="shared" si="16"/>
        <v>0</v>
      </c>
      <c r="BF27" s="1">
        <f t="shared" si="17"/>
        <v>0</v>
      </c>
      <c r="BI27" s="11" t="s">
        <v>4</v>
      </c>
      <c r="BJ27" s="11" t="s">
        <v>10</v>
      </c>
    </row>
    <row r="28" spans="1:62" ht="18.75" thickBot="1">
      <c r="B28" s="200"/>
      <c r="C28" s="299" t="s">
        <v>36</v>
      </c>
      <c r="D28" s="205" t="str">
        <f>Supisky!C29</f>
        <v xml:space="preserve"> </v>
      </c>
      <c r="E28" s="307">
        <f>IF(AND(AC15=0,AD15=0),0,IF(AC15=1,0,1))</f>
        <v>0</v>
      </c>
      <c r="F28" s="290">
        <f>IF(AND(AD15=0,AC15=0),0,IF(AD15=1,0,1))</f>
        <v>0</v>
      </c>
      <c r="G28" s="99"/>
      <c r="H28" s="94"/>
      <c r="I28" s="94"/>
      <c r="J28" s="95"/>
      <c r="K28" s="196"/>
      <c r="L28" s="259"/>
      <c r="M28" s="231" t="str">
        <f t="shared" si="18"/>
        <v>B</v>
      </c>
      <c r="N28" s="231" t="str">
        <f t="shared" si="19"/>
        <v>U</v>
      </c>
      <c r="O28" s="232" t="str">
        <f>IF(AND(VLOOKUP(M28,$A$15:$D$18,2,0)&gt;1,VLOOKUP(M28,$A$15:$D$18,2,0)&lt;4),VLOOKUP(M28,$A$15:$D$18,4,0),VLOOKUP(M28,$C$6:$D$9,2,0))</f>
        <v xml:space="preserve"> </v>
      </c>
      <c r="P28" s="232" t="str">
        <f>IF(AND(VLOOKUP(N28,$A$33:$D$36,2,0)&gt;1,VLOOKUP(N28,$A$33:$D$36,2,0)&lt;4),VLOOKUP(N28,$A$33:$D$36,4,0),VLOOKUP(N28,$C$24:$D$27,2,0))</f>
        <v xml:space="preserve"> </v>
      </c>
      <c r="Q28" s="215" t="str">
        <f>'zapisy k stolom'!N267</f>
        <v xml:space="preserve"> </v>
      </c>
      <c r="R28" s="216" t="str">
        <f>'zapisy k stolom'!N270</f>
        <v xml:space="preserve"> </v>
      </c>
      <c r="S28" s="215" t="str">
        <f>'zapisy k stolom'!O267</f>
        <v xml:space="preserve"> </v>
      </c>
      <c r="T28" s="216" t="str">
        <f>'zapisy k stolom'!O270</f>
        <v xml:space="preserve"> </v>
      </c>
      <c r="U28" s="215" t="str">
        <f>'zapisy k stolom'!P267</f>
        <v xml:space="preserve"> </v>
      </c>
      <c r="V28" s="216" t="str">
        <f>'zapisy k stolom'!P270</f>
        <v xml:space="preserve"> </v>
      </c>
      <c r="W28" s="215" t="str">
        <f>'zapisy k stolom'!Q267</f>
        <v xml:space="preserve"> </v>
      </c>
      <c r="X28" s="216" t="str">
        <f>'zapisy k stolom'!Q270</f>
        <v xml:space="preserve"> </v>
      </c>
      <c r="Y28" s="215" t="str">
        <f>'zapisy k stolom'!R267</f>
        <v xml:space="preserve"> </v>
      </c>
      <c r="Z28" s="234" t="str">
        <f>'zapisy k stolom'!R270</f>
        <v xml:space="preserve"> </v>
      </c>
      <c r="AA28" s="235">
        <f t="shared" si="3"/>
        <v>0</v>
      </c>
      <c r="AB28" s="266">
        <f t="shared" si="4"/>
        <v>0</v>
      </c>
      <c r="AC28" s="261">
        <f t="shared" si="5"/>
        <v>0</v>
      </c>
      <c r="AD28" s="262">
        <f t="shared" si="6"/>
        <v>0</v>
      </c>
      <c r="AE28" s="128"/>
      <c r="AG28" s="1" t="str">
        <f t="shared" si="20"/>
        <v>B-U</v>
      </c>
      <c r="AS28" s="1">
        <f t="shared" si="7"/>
        <v>0</v>
      </c>
      <c r="AV28" s="2">
        <f t="shared" si="8"/>
        <v>0</v>
      </c>
      <c r="AW28" s="2">
        <f t="shared" si="9"/>
        <v>0</v>
      </c>
      <c r="AX28" s="2">
        <f t="shared" si="10"/>
        <v>0</v>
      </c>
      <c r="AY28" s="2">
        <f t="shared" si="11"/>
        <v>0</v>
      </c>
      <c r="AZ28" s="2">
        <f t="shared" si="12"/>
        <v>0</v>
      </c>
      <c r="BB28" s="1">
        <f t="shared" si="13"/>
        <v>0</v>
      </c>
      <c r="BC28" s="1">
        <f t="shared" si="14"/>
        <v>0</v>
      </c>
      <c r="BD28" s="1">
        <f t="shared" si="15"/>
        <v>0</v>
      </c>
      <c r="BE28" s="1">
        <f t="shared" si="16"/>
        <v>0</v>
      </c>
      <c r="BF28" s="1">
        <f t="shared" si="17"/>
        <v>0</v>
      </c>
      <c r="BI28" s="13" t="s">
        <v>5</v>
      </c>
      <c r="BJ28" s="13" t="s">
        <v>11</v>
      </c>
    </row>
    <row r="29" spans="1:62" ht="18.75" thickBot="1">
      <c r="B29" s="200"/>
      <c r="C29" s="300"/>
      <c r="D29" s="214" t="str">
        <f>Supisky!C30</f>
        <v xml:space="preserve"> </v>
      </c>
      <c r="E29" s="308"/>
      <c r="F29" s="291"/>
      <c r="G29" s="99"/>
      <c r="H29" s="94"/>
      <c r="I29" s="94"/>
      <c r="J29" s="95"/>
      <c r="K29" s="196"/>
      <c r="L29" s="267" t="s">
        <v>18</v>
      </c>
      <c r="M29" s="268" t="str">
        <f t="shared" si="18"/>
        <v>D</v>
      </c>
      <c r="N29" s="268" t="str">
        <f t="shared" si="19"/>
        <v>X</v>
      </c>
      <c r="O29" s="269"/>
      <c r="P29" s="269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270"/>
      <c r="AB29" s="270"/>
      <c r="AC29" s="271"/>
      <c r="AD29" s="271"/>
      <c r="AE29" s="199"/>
      <c r="AS29" s="1">
        <f t="shared" si="7"/>
        <v>0</v>
      </c>
      <c r="AV29" s="2">
        <f t="shared" si="8"/>
        <v>0</v>
      </c>
      <c r="AW29" s="2">
        <f t="shared" si="9"/>
        <v>0</v>
      </c>
      <c r="AX29" s="2">
        <f t="shared" si="10"/>
        <v>0</v>
      </c>
      <c r="AY29" s="2">
        <f t="shared" si="11"/>
        <v>0</v>
      </c>
      <c r="AZ29" s="2">
        <f t="shared" si="12"/>
        <v>0</v>
      </c>
      <c r="BB29" s="1">
        <f t="shared" si="13"/>
        <v>0</v>
      </c>
      <c r="BC29" s="1">
        <f t="shared" si="14"/>
        <v>0</v>
      </c>
      <c r="BD29" s="1">
        <f t="shared" si="15"/>
        <v>0</v>
      </c>
      <c r="BE29" s="1">
        <f t="shared" si="16"/>
        <v>0</v>
      </c>
      <c r="BF29" s="1">
        <f t="shared" si="17"/>
        <v>0</v>
      </c>
      <c r="BI29" s="12" t="s">
        <v>7</v>
      </c>
      <c r="BJ29" s="12" t="s">
        <v>8</v>
      </c>
    </row>
    <row r="30" spans="1:62" ht="18">
      <c r="B30" s="200"/>
      <c r="C30" s="299" t="s">
        <v>37</v>
      </c>
      <c r="D30" s="205" t="str">
        <f>Supisky!C31</f>
        <v xml:space="preserve"> </v>
      </c>
      <c r="E30" s="307">
        <f>IF(AND(AC16=0,AD16=0),0,IF(AC16=1,0,1))</f>
        <v>0</v>
      </c>
      <c r="F30" s="290">
        <f>IF(AND(AD16=0,AC16=0),0,IF(AD16=1,0,1))</f>
        <v>0</v>
      </c>
      <c r="G30" s="99"/>
      <c r="H30" s="94"/>
      <c r="I30" s="94"/>
      <c r="J30" s="95"/>
      <c r="K30" s="196"/>
      <c r="L30" s="267">
        <v>4</v>
      </c>
      <c r="M30" s="268" t="str">
        <f t="shared" si="18"/>
        <v>A</v>
      </c>
      <c r="N30" s="268" t="str">
        <f t="shared" si="19"/>
        <v>Y</v>
      </c>
      <c r="O30" s="269"/>
      <c r="P30" s="269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270"/>
      <c r="AB30" s="270"/>
      <c r="AC30" s="271"/>
      <c r="AD30" s="271"/>
      <c r="AE30" s="199"/>
      <c r="AS30" s="1">
        <f t="shared" si="7"/>
        <v>0</v>
      </c>
      <c r="AV30" s="2">
        <f t="shared" si="8"/>
        <v>0</v>
      </c>
      <c r="AW30" s="2">
        <f t="shared" si="9"/>
        <v>0</v>
      </c>
      <c r="AX30" s="2">
        <f t="shared" si="10"/>
        <v>0</v>
      </c>
      <c r="AY30" s="2">
        <f t="shared" si="11"/>
        <v>0</v>
      </c>
      <c r="AZ30" s="2">
        <f t="shared" si="12"/>
        <v>0</v>
      </c>
      <c r="BB30" s="1">
        <f t="shared" si="13"/>
        <v>0</v>
      </c>
      <c r="BC30" s="1">
        <f t="shared" si="14"/>
        <v>0</v>
      </c>
      <c r="BD30" s="1">
        <f t="shared" si="15"/>
        <v>0</v>
      </c>
      <c r="BE30" s="1">
        <f t="shared" si="16"/>
        <v>0</v>
      </c>
      <c r="BF30" s="1">
        <f t="shared" si="17"/>
        <v>0</v>
      </c>
      <c r="BI30" s="11" t="s">
        <v>4</v>
      </c>
      <c r="BJ30" s="11" t="s">
        <v>9</v>
      </c>
    </row>
    <row r="31" spans="1:62" ht="18.75" thickBot="1">
      <c r="B31" s="200"/>
      <c r="C31" s="300"/>
      <c r="D31" s="214" t="str">
        <f>Supisky!C32</f>
        <v xml:space="preserve"> </v>
      </c>
      <c r="E31" s="308"/>
      <c r="F31" s="291"/>
      <c r="G31" s="100"/>
      <c r="H31" s="97"/>
      <c r="I31" s="97"/>
      <c r="J31" s="98"/>
      <c r="K31" s="196"/>
      <c r="L31" s="267"/>
      <c r="M31" s="268" t="str">
        <f t="shared" si="18"/>
        <v>B</v>
      </c>
      <c r="N31" s="268" t="str">
        <f t="shared" si="19"/>
        <v>Z</v>
      </c>
      <c r="O31" s="269"/>
      <c r="P31" s="269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270"/>
      <c r="AB31" s="270"/>
      <c r="AC31" s="271"/>
      <c r="AD31" s="271"/>
      <c r="AE31" s="199"/>
      <c r="AS31" s="1">
        <f t="shared" si="7"/>
        <v>0</v>
      </c>
      <c r="AV31" s="2">
        <f t="shared" si="8"/>
        <v>0</v>
      </c>
      <c r="AW31" s="2">
        <f t="shared" si="9"/>
        <v>0</v>
      </c>
      <c r="AX31" s="2">
        <f t="shared" si="10"/>
        <v>0</v>
      </c>
      <c r="AY31" s="2">
        <f t="shared" si="11"/>
        <v>0</v>
      </c>
      <c r="AZ31" s="2">
        <f t="shared" si="12"/>
        <v>0</v>
      </c>
      <c r="BB31" s="1">
        <f t="shared" si="13"/>
        <v>0</v>
      </c>
      <c r="BC31" s="1">
        <f t="shared" si="14"/>
        <v>0</v>
      </c>
      <c r="BD31" s="1">
        <f t="shared" si="15"/>
        <v>0</v>
      </c>
      <c r="BE31" s="1">
        <f t="shared" si="16"/>
        <v>0</v>
      </c>
      <c r="BF31" s="1">
        <f t="shared" si="17"/>
        <v>0</v>
      </c>
      <c r="BI31" s="11" t="s">
        <v>5</v>
      </c>
      <c r="BJ31" s="11" t="s">
        <v>10</v>
      </c>
    </row>
    <row r="32" spans="1:62" ht="18.75" thickBot="1">
      <c r="B32" s="200" t="s">
        <v>42</v>
      </c>
      <c r="C32" s="200" t="s">
        <v>33</v>
      </c>
      <c r="D32" s="196"/>
      <c r="E32" s="198" t="s">
        <v>31</v>
      </c>
      <c r="F32" s="202" t="s">
        <v>32</v>
      </c>
      <c r="G32" s="200" t="s">
        <v>38</v>
      </c>
      <c r="H32" s="196" t="s">
        <v>39</v>
      </c>
      <c r="I32" s="196" t="s">
        <v>39</v>
      </c>
      <c r="J32" s="203" t="s">
        <v>40</v>
      </c>
      <c r="K32" s="196"/>
      <c r="L32" s="267"/>
      <c r="M32" s="268" t="str">
        <f t="shared" si="18"/>
        <v>C</v>
      </c>
      <c r="N32" s="268" t="str">
        <f t="shared" si="19"/>
        <v>U</v>
      </c>
      <c r="O32" s="269"/>
      <c r="P32" s="269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270"/>
      <c r="AB32" s="270"/>
      <c r="AC32" s="271"/>
      <c r="AD32" s="271"/>
      <c r="AE32" s="199"/>
      <c r="AS32" s="1">
        <f t="shared" si="7"/>
        <v>0</v>
      </c>
      <c r="AV32" s="2">
        <f t="shared" si="8"/>
        <v>0</v>
      </c>
      <c r="AW32" s="2">
        <f t="shared" si="9"/>
        <v>0</v>
      </c>
      <c r="AX32" s="2">
        <f t="shared" si="10"/>
        <v>0</v>
      </c>
      <c r="AY32" s="2">
        <f t="shared" si="11"/>
        <v>0</v>
      </c>
      <c r="AZ32" s="2">
        <f t="shared" si="12"/>
        <v>0</v>
      </c>
      <c r="BB32" s="1">
        <f t="shared" si="13"/>
        <v>0</v>
      </c>
      <c r="BC32" s="1">
        <f t="shared" si="14"/>
        <v>0</v>
      </c>
      <c r="BD32" s="1">
        <f t="shared" si="15"/>
        <v>0</v>
      </c>
      <c r="BE32" s="1">
        <f t="shared" si="16"/>
        <v>0</v>
      </c>
      <c r="BF32" s="1">
        <f t="shared" si="17"/>
        <v>0</v>
      </c>
      <c r="BI32" s="13" t="s">
        <v>6</v>
      </c>
      <c r="BJ32" s="13" t="s">
        <v>11</v>
      </c>
    </row>
    <row r="33" spans="1:52">
      <c r="A33" s="123" t="str">
        <f t="shared" si="1"/>
        <v>X</v>
      </c>
      <c r="B33" s="106"/>
      <c r="C33" s="204" t="str">
        <f>IF(B21="x","X","A")</f>
        <v>X</v>
      </c>
      <c r="D33" s="127"/>
      <c r="E33" s="206">
        <f t="shared" ref="E33:F36" si="22">M86</f>
        <v>0</v>
      </c>
      <c r="F33" s="207">
        <f t="shared" si="22"/>
        <v>0</v>
      </c>
      <c r="G33" s="90"/>
      <c r="H33" s="91"/>
      <c r="I33" s="91"/>
      <c r="J33" s="92"/>
      <c r="K33" s="196"/>
      <c r="L33" s="196"/>
      <c r="M33" s="198"/>
      <c r="N33" s="198"/>
      <c r="O33" s="196"/>
      <c r="P33" s="196"/>
      <c r="Q33" s="208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9"/>
      <c r="AS33" s="1">
        <f>SUM(AS15:AS32)</f>
        <v>0</v>
      </c>
    </row>
    <row r="34" spans="1:52">
      <c r="A34" s="123" t="str">
        <f t="shared" si="1"/>
        <v>Y</v>
      </c>
      <c r="B34" s="106"/>
      <c r="C34" s="209" t="str">
        <f>IF(B21="x","Y","B")</f>
        <v>Y</v>
      </c>
      <c r="D34" s="121"/>
      <c r="E34" s="211">
        <f t="shared" si="22"/>
        <v>0</v>
      </c>
      <c r="F34" s="212">
        <f t="shared" si="22"/>
        <v>0</v>
      </c>
      <c r="G34" s="93"/>
      <c r="H34" s="94"/>
      <c r="I34" s="94"/>
      <c r="J34" s="95"/>
      <c r="K34" s="196"/>
      <c r="L34" s="196"/>
      <c r="M34" s="198"/>
      <c r="N34" s="198"/>
      <c r="O34" s="196"/>
      <c r="P34" s="196"/>
      <c r="Q34" s="208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9"/>
    </row>
    <row r="35" spans="1:52">
      <c r="A35" s="123" t="str">
        <f t="shared" si="1"/>
        <v>Z</v>
      </c>
      <c r="B35" s="106"/>
      <c r="C35" s="209" t="str">
        <f>IF(B21="x","Z","C")</f>
        <v>Z</v>
      </c>
      <c r="D35" s="121" t="s">
        <v>74</v>
      </c>
      <c r="E35" s="211">
        <f t="shared" si="22"/>
        <v>0</v>
      </c>
      <c r="F35" s="212">
        <f t="shared" si="22"/>
        <v>0</v>
      </c>
      <c r="G35" s="93"/>
      <c r="H35" s="94"/>
      <c r="I35" s="94"/>
      <c r="J35" s="95"/>
      <c r="K35" s="196"/>
      <c r="L35" s="196"/>
      <c r="M35" s="198"/>
      <c r="N35" s="198"/>
      <c r="O35" s="196"/>
      <c r="P35" s="196"/>
      <c r="Q35" s="208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9"/>
    </row>
    <row r="36" spans="1:52" ht="16.5" thickBot="1">
      <c r="A36" s="123" t="str">
        <f t="shared" si="1"/>
        <v>U</v>
      </c>
      <c r="B36" s="106"/>
      <c r="C36" s="213" t="str">
        <f>IF(B21="x","U","D")</f>
        <v>U</v>
      </c>
      <c r="D36" s="122" t="s">
        <v>74</v>
      </c>
      <c r="E36" s="215">
        <f t="shared" si="22"/>
        <v>0</v>
      </c>
      <c r="F36" s="216">
        <f t="shared" si="22"/>
        <v>0</v>
      </c>
      <c r="G36" s="96"/>
      <c r="H36" s="97"/>
      <c r="I36" s="97"/>
      <c r="J36" s="98"/>
      <c r="K36" s="196"/>
      <c r="L36" s="196"/>
      <c r="M36" s="198"/>
      <c r="N36" s="198"/>
      <c r="O36" s="196"/>
      <c r="P36" s="196"/>
      <c r="Q36" s="208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9"/>
    </row>
    <row r="37" spans="1:52" ht="16.5" thickBot="1">
      <c r="B37" s="252"/>
      <c r="C37" s="253"/>
      <c r="D37" s="254" t="s">
        <v>74</v>
      </c>
      <c r="E37" s="255"/>
      <c r="F37" s="255"/>
      <c r="G37" s="254"/>
      <c r="H37" s="254"/>
      <c r="I37" s="254"/>
      <c r="J37" s="256"/>
      <c r="K37" s="196"/>
      <c r="L37" s="196"/>
      <c r="M37" s="198"/>
      <c r="N37" s="198"/>
      <c r="O37" s="196"/>
      <c r="P37" s="196"/>
      <c r="Q37" s="208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9"/>
    </row>
    <row r="38" spans="1:52">
      <c r="B38" s="196"/>
      <c r="C38" s="258"/>
      <c r="D38" s="196"/>
      <c r="E38" s="198"/>
      <c r="F38" s="198"/>
      <c r="G38" s="196"/>
      <c r="H38" s="196"/>
      <c r="I38" s="196"/>
      <c r="J38" s="196"/>
      <c r="K38" s="196"/>
      <c r="L38" s="196"/>
      <c r="M38" s="198"/>
      <c r="N38" s="198"/>
      <c r="O38" s="196"/>
      <c r="P38" s="196"/>
      <c r="Q38" s="208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9"/>
    </row>
    <row r="39" spans="1:52">
      <c r="B39" s="185"/>
      <c r="C39" s="272" t="s">
        <v>31</v>
      </c>
      <c r="D39" s="87" t="s">
        <v>74</v>
      </c>
      <c r="E39" s="198"/>
      <c r="F39" s="198"/>
      <c r="G39" s="196"/>
      <c r="H39" s="196"/>
      <c r="I39" s="196"/>
      <c r="J39" s="196"/>
      <c r="K39" s="196"/>
      <c r="L39" s="196"/>
      <c r="M39" s="198"/>
      <c r="N39" s="198"/>
      <c r="O39" s="196"/>
      <c r="P39" s="196"/>
      <c r="Q39" s="208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9"/>
    </row>
    <row r="40" spans="1:52">
      <c r="B40" s="185"/>
      <c r="C40" s="272" t="s">
        <v>56</v>
      </c>
      <c r="D40" s="88"/>
      <c r="E40" s="198"/>
      <c r="F40" s="198"/>
      <c r="G40" s="196"/>
      <c r="H40" s="196"/>
      <c r="I40" s="196"/>
      <c r="J40" s="196"/>
      <c r="K40" s="196"/>
      <c r="L40" s="196"/>
      <c r="M40" s="198"/>
      <c r="N40" s="198"/>
      <c r="O40" s="196"/>
      <c r="P40" s="196"/>
      <c r="Q40" s="208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9"/>
    </row>
    <row r="41" spans="1:52">
      <c r="B41" s="185"/>
      <c r="C41" s="272" t="s">
        <v>57</v>
      </c>
      <c r="D41" s="286"/>
      <c r="E41" s="198"/>
      <c r="F41" s="198"/>
      <c r="G41" s="196"/>
      <c r="H41" s="196"/>
      <c r="I41" s="196"/>
      <c r="J41" s="196"/>
      <c r="K41" s="196"/>
      <c r="L41" s="196"/>
      <c r="M41" s="198"/>
      <c r="N41" s="198"/>
      <c r="O41" s="196"/>
      <c r="P41" s="196"/>
      <c r="Q41" s="208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9"/>
    </row>
    <row r="42" spans="1:52">
      <c r="B42" s="196"/>
      <c r="C42" s="258"/>
      <c r="D42" s="196"/>
      <c r="E42" s="198"/>
      <c r="F42" s="198"/>
      <c r="G42" s="196"/>
      <c r="H42" s="196"/>
      <c r="I42" s="196"/>
      <c r="J42" s="196"/>
      <c r="K42" s="196"/>
      <c r="L42" s="273" t="s">
        <v>61</v>
      </c>
      <c r="M42" s="198"/>
      <c r="N42" s="198"/>
      <c r="O42" s="196"/>
      <c r="P42" s="196"/>
      <c r="Q42" s="208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9"/>
    </row>
    <row r="43" spans="1:52" ht="24.75" customHeight="1">
      <c r="B43" s="196"/>
      <c r="C43" s="258"/>
      <c r="D43" s="196"/>
      <c r="E43" s="198"/>
      <c r="F43" s="198"/>
      <c r="G43" s="196"/>
      <c r="H43" s="196"/>
      <c r="I43" s="196"/>
      <c r="J43" s="196"/>
      <c r="K43" s="196"/>
      <c r="L43" s="196"/>
      <c r="M43" s="198"/>
      <c r="N43" s="198"/>
      <c r="O43" s="196"/>
      <c r="P43" s="196"/>
      <c r="Q43" s="208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9"/>
    </row>
    <row r="44" spans="1:52">
      <c r="B44" s="196"/>
      <c r="C44" s="258"/>
      <c r="D44" s="196"/>
      <c r="E44" s="198"/>
      <c r="F44" s="198"/>
      <c r="G44" s="196"/>
      <c r="H44" s="196"/>
      <c r="I44" s="196"/>
      <c r="J44" s="196"/>
      <c r="K44" s="196"/>
      <c r="L44" s="196"/>
      <c r="M44" s="196"/>
      <c r="N44" s="198"/>
      <c r="O44" s="198"/>
      <c r="P44" s="196"/>
      <c r="Q44" s="208"/>
      <c r="R44" s="196"/>
      <c r="S44" s="196"/>
      <c r="T44" s="196"/>
      <c r="U44" s="208"/>
      <c r="V44" s="196"/>
      <c r="W44" s="196"/>
      <c r="X44" s="196"/>
      <c r="Y44" s="196"/>
      <c r="Z44" s="196"/>
      <c r="AA44" s="196"/>
      <c r="AB44" s="196"/>
      <c r="AC44" s="196"/>
      <c r="AD44" s="196"/>
      <c r="AE44" s="199"/>
    </row>
    <row r="45" spans="1:52" s="3" customFormat="1">
      <c r="A45" s="124"/>
      <c r="B45" s="208"/>
      <c r="C45" s="274"/>
      <c r="D45" s="275"/>
      <c r="E45" s="276"/>
      <c r="F45" s="276"/>
      <c r="G45" s="275"/>
      <c r="H45" s="275"/>
      <c r="I45" s="275"/>
      <c r="J45" s="275"/>
      <c r="K45" s="277" t="s">
        <v>58</v>
      </c>
      <c r="L45" s="275"/>
      <c r="M45" s="275"/>
      <c r="N45" s="276"/>
      <c r="O45" s="275"/>
      <c r="P45" s="275" t="s">
        <v>59</v>
      </c>
      <c r="Q45" s="275"/>
      <c r="R45" s="275"/>
      <c r="S45" s="275"/>
      <c r="T45" s="275"/>
      <c r="U45" s="275"/>
      <c r="V45" s="275"/>
      <c r="W45" s="275" t="s">
        <v>60</v>
      </c>
      <c r="X45" s="275"/>
      <c r="Y45" s="275"/>
      <c r="Z45" s="275"/>
      <c r="AA45" s="275"/>
      <c r="AB45" s="275"/>
      <c r="AC45" s="275"/>
      <c r="AD45" s="275"/>
      <c r="AE45" s="278"/>
      <c r="AV45" s="61"/>
      <c r="AW45" s="61"/>
      <c r="AX45" s="61"/>
      <c r="AY45" s="61"/>
      <c r="AZ45" s="61"/>
    </row>
    <row r="46" spans="1:52">
      <c r="B46" s="9"/>
      <c r="C46" s="9"/>
      <c r="D46" s="9"/>
      <c r="E46" s="8"/>
      <c r="F46" s="8"/>
      <c r="G46" s="9"/>
      <c r="H46" s="9"/>
      <c r="I46" s="9"/>
      <c r="J46" s="9"/>
      <c r="K46" s="9"/>
      <c r="L46" s="9"/>
      <c r="M46" s="9"/>
      <c r="N46" s="8"/>
      <c r="O46" s="8"/>
      <c r="P46" s="9"/>
      <c r="Q46" s="68"/>
      <c r="R46" s="9"/>
      <c r="S46" s="9"/>
      <c r="T46" s="9"/>
      <c r="U46" s="68"/>
      <c r="V46" s="9"/>
      <c r="W46" s="9"/>
      <c r="X46" s="9"/>
      <c r="Y46" s="9"/>
      <c r="Z46" s="9"/>
      <c r="AA46" s="9"/>
      <c r="AB46" s="9"/>
      <c r="AC46" s="9"/>
    </row>
    <row r="47" spans="1:52">
      <c r="B47" s="9"/>
      <c r="C47" s="9"/>
      <c r="D47" s="9"/>
      <c r="E47" s="8"/>
      <c r="F47" s="8"/>
      <c r="G47" s="9"/>
      <c r="H47" s="9"/>
      <c r="I47" s="9"/>
      <c r="J47" s="9"/>
      <c r="K47" s="9"/>
      <c r="L47" s="9"/>
      <c r="M47" s="8"/>
      <c r="N47" s="8"/>
      <c r="O47" s="9"/>
      <c r="P47" s="9"/>
      <c r="Q47" s="68"/>
      <c r="R47" s="9"/>
      <c r="S47" s="9"/>
      <c r="T47" s="9"/>
      <c r="U47" s="9"/>
      <c r="V47" s="9"/>
      <c r="X47" s="9"/>
      <c r="Y47" s="9"/>
      <c r="Z47" s="9"/>
      <c r="AA47" s="9"/>
      <c r="AB47" s="9"/>
      <c r="AC47" s="9"/>
    </row>
    <row r="48" spans="1:52">
      <c r="B48" s="9"/>
      <c r="C48" s="9"/>
      <c r="D48" s="9"/>
      <c r="E48" s="8"/>
      <c r="F48" s="8"/>
      <c r="G48" s="9"/>
      <c r="H48" s="9"/>
      <c r="I48" s="9"/>
      <c r="J48" s="9"/>
      <c r="K48" s="9"/>
      <c r="L48" s="9"/>
      <c r="M48" s="8"/>
      <c r="N48" s="8"/>
      <c r="O48" s="9"/>
      <c r="P48" s="9"/>
      <c r="Q48" s="68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:29">
      <c r="B49" s="9"/>
      <c r="C49" s="9"/>
      <c r="D49" s="9"/>
      <c r="E49" s="8"/>
      <c r="F49" s="8"/>
      <c r="G49" s="9"/>
      <c r="H49" s="9"/>
      <c r="I49" s="9"/>
      <c r="J49" s="9"/>
      <c r="K49" s="9"/>
      <c r="L49" s="9"/>
      <c r="M49" s="8"/>
      <c r="N49" s="8"/>
      <c r="O49" s="9"/>
      <c r="P49" s="9"/>
      <c r="Q49" s="68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:29">
      <c r="B50" s="9"/>
      <c r="C50" s="9"/>
      <c r="D50" s="9"/>
      <c r="E50" s="8"/>
      <c r="F50" s="8"/>
      <c r="G50" s="9"/>
      <c r="H50" s="9"/>
      <c r="I50" s="9"/>
      <c r="J50" s="9"/>
    </row>
    <row r="51" spans="2:29">
      <c r="B51" s="9"/>
      <c r="C51" s="9"/>
      <c r="D51" s="9"/>
      <c r="E51" s="8"/>
      <c r="F51" s="8"/>
      <c r="G51" s="9"/>
      <c r="H51" s="9"/>
      <c r="I51" s="9"/>
      <c r="J51" s="9"/>
    </row>
    <row r="52" spans="2:29">
      <c r="B52" s="9"/>
      <c r="C52" s="9"/>
      <c r="D52" s="9"/>
      <c r="E52" s="8"/>
      <c r="F52" s="8"/>
      <c r="G52" s="9"/>
      <c r="H52" s="9"/>
      <c r="I52" s="9"/>
      <c r="J52" s="9"/>
    </row>
    <row r="53" spans="2:29">
      <c r="B53" s="9"/>
      <c r="C53" s="9"/>
      <c r="D53" s="9"/>
      <c r="E53" s="8"/>
      <c r="F53" s="8"/>
      <c r="G53" s="9"/>
      <c r="H53" s="9"/>
      <c r="I53" s="9"/>
      <c r="J53" s="9"/>
    </row>
    <row r="54" spans="2:29">
      <c r="B54" s="9"/>
      <c r="C54" s="9"/>
      <c r="D54" s="9"/>
      <c r="E54" s="8"/>
      <c r="F54" s="8"/>
      <c r="G54" s="9"/>
      <c r="H54" s="9"/>
      <c r="I54" s="9"/>
      <c r="J54" s="9"/>
    </row>
    <row r="55" spans="2:29">
      <c r="B55" s="9"/>
      <c r="C55" s="9"/>
      <c r="D55" s="9"/>
      <c r="E55" s="8"/>
      <c r="F55" s="8"/>
      <c r="G55" s="9"/>
      <c r="H55" s="9"/>
      <c r="I55" s="9"/>
      <c r="J55" s="9"/>
    </row>
    <row r="56" spans="2:29">
      <c r="B56" s="9"/>
      <c r="C56" s="9"/>
      <c r="D56" s="9"/>
      <c r="E56" s="8"/>
      <c r="F56" s="8"/>
      <c r="G56" s="9"/>
      <c r="H56" s="9"/>
      <c r="I56" s="9"/>
      <c r="J56" s="9"/>
    </row>
    <row r="57" spans="2:29">
      <c r="B57" s="9"/>
      <c r="C57" s="9"/>
      <c r="D57" s="9"/>
      <c r="E57" s="8"/>
      <c r="F57" s="8"/>
      <c r="G57" s="9"/>
      <c r="H57" s="9"/>
      <c r="I57" s="9"/>
      <c r="J57" s="9"/>
    </row>
    <row r="58" spans="2:29">
      <c r="B58" s="9"/>
      <c r="C58" s="9"/>
      <c r="D58" s="9"/>
      <c r="E58" s="8"/>
      <c r="F58" s="8"/>
      <c r="G58" s="9"/>
      <c r="H58" s="9"/>
      <c r="I58" s="9"/>
      <c r="J58" s="9"/>
    </row>
    <row r="59" spans="2:29">
      <c r="B59" s="9"/>
      <c r="C59" s="9"/>
      <c r="D59" s="9"/>
      <c r="E59" s="8"/>
      <c r="F59" s="8"/>
      <c r="G59" s="9"/>
      <c r="H59" s="9"/>
      <c r="I59" s="9"/>
      <c r="J59" s="9"/>
    </row>
    <row r="60" spans="2:29">
      <c r="B60" s="9"/>
      <c r="C60" s="9"/>
      <c r="D60" s="9"/>
      <c r="E60" s="8"/>
      <c r="F60" s="8"/>
      <c r="G60" s="9"/>
      <c r="H60" s="9"/>
      <c r="I60" s="9"/>
      <c r="J60" s="9"/>
    </row>
    <row r="61" spans="2:29">
      <c r="B61" s="9"/>
      <c r="C61" s="9"/>
      <c r="D61" s="9"/>
      <c r="E61" s="8"/>
      <c r="F61" s="8"/>
      <c r="G61" s="9"/>
      <c r="H61" s="9"/>
      <c r="I61" s="9"/>
      <c r="J61" s="9"/>
    </row>
    <row r="65" spans="2:26">
      <c r="Q65" s="9">
        <f>SUM(Q15:Q32)</f>
        <v>0</v>
      </c>
      <c r="R65" s="9">
        <f t="shared" ref="R65:Z65" si="23">SUM(R15:R32)</f>
        <v>0</v>
      </c>
      <c r="S65" s="9">
        <f t="shared" si="23"/>
        <v>0</v>
      </c>
      <c r="T65" s="9">
        <f t="shared" si="23"/>
        <v>0</v>
      </c>
      <c r="U65" s="9">
        <f t="shared" si="23"/>
        <v>0</v>
      </c>
      <c r="V65" s="9">
        <f t="shared" si="23"/>
        <v>0</v>
      </c>
      <c r="W65" s="9">
        <f t="shared" si="23"/>
        <v>0</v>
      </c>
      <c r="X65" s="9">
        <f t="shared" si="23"/>
        <v>0</v>
      </c>
      <c r="Y65" s="9">
        <f t="shared" si="23"/>
        <v>0</v>
      </c>
      <c r="Z65" s="9">
        <f t="shared" si="23"/>
        <v>0</v>
      </c>
    </row>
    <row r="67" spans="2:26" ht="16.5" thickBot="1"/>
    <row r="68" spans="2:26">
      <c r="E68" s="340" t="s">
        <v>46</v>
      </c>
      <c r="F68" s="341"/>
      <c r="G68" s="341"/>
      <c r="H68" s="342"/>
      <c r="I68" s="340" t="s">
        <v>47</v>
      </c>
      <c r="J68" s="341"/>
      <c r="K68" s="341"/>
      <c r="L68" s="342"/>
      <c r="M68" s="54"/>
      <c r="N68" s="55"/>
    </row>
    <row r="69" spans="2:26" ht="16.5" thickBot="1">
      <c r="B69" s="1" t="s">
        <v>44</v>
      </c>
      <c r="D69" s="1" t="s">
        <v>45</v>
      </c>
      <c r="E69" s="60">
        <v>1</v>
      </c>
      <c r="F69" s="56">
        <v>2</v>
      </c>
      <c r="G69" s="5">
        <v>3</v>
      </c>
      <c r="H69" s="47">
        <v>4</v>
      </c>
      <c r="I69" s="10">
        <v>1</v>
      </c>
      <c r="J69" s="5">
        <v>2</v>
      </c>
      <c r="K69" s="5">
        <v>3</v>
      </c>
      <c r="L69" s="47">
        <v>4</v>
      </c>
      <c r="M69" s="56" t="s">
        <v>48</v>
      </c>
      <c r="N69" s="57" t="s">
        <v>49</v>
      </c>
    </row>
    <row r="70" spans="2:26">
      <c r="D70" s="1" t="str">
        <f>D6</f>
        <v xml:space="preserve"> </v>
      </c>
      <c r="E70" s="58">
        <f>IF(ISERROR(VLOOKUP(D70,$O$17:$AE$20,15,0))=TRUE,0,IF(OR(VLOOKUP(D70,$O$17:$AE$20,17,0)="wo",VLOOKUP(D70,$O$17:$AE$20,17,0)="ow"),0,VLOOKUP(D70,$O$17:$AE$20,15,0)))</f>
        <v>0</v>
      </c>
      <c r="F70" s="54">
        <f>IF(ISERROR(VLOOKUP(D70,$O$21:$AE$24,15,0))=TRUE,0,IF(OR(VLOOKUP(D70,$O$21:$AE$24,17,0)="wo",VLOOKUP(D70,$O$21:$AE$24,17,0)="ow"),0,VLOOKUP(D70,$O$21:$AE$24,15,0)))</f>
        <v>0</v>
      </c>
      <c r="G70" s="4">
        <f>IF(ISERROR(VLOOKUP(D70,$O$25:$AE$28,15,0))=TRUE,0,IF(OR(VLOOKUP(D70,$O$25:$AE$28,17,0)="wo",VLOOKUP(D70,$O$25:$AE$28,17,0)="ow"),0,VLOOKUP(D70,$O$25:$AE$28,15,0)))</f>
        <v>0</v>
      </c>
      <c r="H70" s="44">
        <f>IF(ISERROR(VLOOKUP(D70,$O$29:$AE$32,15,0))=TRUE,0,IF(OR(VLOOKUP(D70,$O$29:$AE$32,17,0)="wo",VLOOKUP(D70,$O$29:$AE$32,17,0)="ow"),0,VLOOKUP(D70,$O$29:$AE$32,15,0)))</f>
        <v>0</v>
      </c>
      <c r="I70" s="58">
        <f>IF(ISERROR(VLOOKUP(D70,$O$17:$AE$20,16,0))=TRUE,0,IF(OR(VLOOKUP(D70,$O$17:$AE$20,17,0)="wo",VLOOKUP(D70,$O$17:$AE$20,17,0)="ow"),0,VLOOKUP(D70,$O$17:$AE$20,16,0)))</f>
        <v>0</v>
      </c>
      <c r="J70" s="54">
        <f>IF(ISERROR(VLOOKUP(D70,$O$21:$AE$24,16,0))=TRUE,0,IF(OR(VLOOKUP(D70,$O$21:$AE$24,17,0)="wo",VLOOKUP(D70,$O$21:$AE$24,17,0)="ow"),0,VLOOKUP(D70,$O$21:$AE$24,16,0)))</f>
        <v>0</v>
      </c>
      <c r="K70" s="4">
        <f>IF(ISERROR(VLOOKUP(D70,$O$25:$AE$28,16,0))=TRUE,0,IF(OR(VLOOKUP(D70,$O$25:$AE$28,17,0)="wo",VLOOKUP(D70,$O$25:$AE$28,17,0)="ow"),0,VLOOKUP(D70,$O$25:$AE$28,16,0)))</f>
        <v>0</v>
      </c>
      <c r="L70" s="44">
        <f>IF(ISERROR(VLOOKUP(D70,$O$29:$AE$32,16,0))=TRUE,0,IF(OR(VLOOKUP(D70,$O$29:$AE$32,17,0)="wo",VLOOKUP(D70,$O$29:$AE$32,17,0)="ow"),0,VLOOKUP(D70,$O$29:$AE$32,16,0)))</f>
        <v>0</v>
      </c>
      <c r="M70" s="58">
        <f>SUM(E70:H70)</f>
        <v>0</v>
      </c>
      <c r="N70" s="55">
        <f>SUM(I70:L70)</f>
        <v>0</v>
      </c>
    </row>
    <row r="71" spans="2:26">
      <c r="D71" s="1" t="str">
        <f>D7</f>
        <v xml:space="preserve"> </v>
      </c>
      <c r="E71" s="59">
        <f t="shared" ref="E71:E77" si="24">IF(ISERROR(VLOOKUP(D71,$O$17:$AE$20,15,0))=TRUE,0,IF(OR(VLOOKUP(D71,$O$17:$AE$20,17,0)="wo",VLOOKUP(D71,$O$17:$AE$20,17,0)="ow"),0,VLOOKUP(D71,$O$17:$AE$20,15,0)))</f>
        <v>0</v>
      </c>
      <c r="F71" s="8">
        <f t="shared" ref="F71:F77" si="25">IF(ISERROR(VLOOKUP(D71,$O$21:$AE$24,15,0))=TRUE,0,IF(OR(VLOOKUP(D71,$O$21:$AE$24,17,0)="wo",VLOOKUP(D71,$O$21:$AE$24,17,0)="ow"),0,VLOOKUP(D71,$O$21:$AE$24,15,0)))</f>
        <v>0</v>
      </c>
      <c r="G71" s="9">
        <f t="shared" ref="G71:G77" si="26">IF(ISERROR(VLOOKUP(D71,$O$25:$AE$28,15,0))=TRUE,0,IF(OR(VLOOKUP(D71,$O$25:$AE$28,17,0)="wo",VLOOKUP(D71,$O$25:$AE$28,17,0)="ow"),0,VLOOKUP(D71,$O$25:$AE$28,15,0)))</f>
        <v>0</v>
      </c>
      <c r="H71" s="45">
        <f t="shared" ref="H71:H77" si="27">IF(ISERROR(VLOOKUP(D71,$O$29:$AE$32,15,0))=TRUE,0,IF(OR(VLOOKUP(D71,$O$29:$AE$32,17,0)="wo",VLOOKUP(D71,$O$29:$AE$32,17,0)="ow"),0,VLOOKUP(D71,$O$29:$AE$32,15,0)))</f>
        <v>0</v>
      </c>
      <c r="I71" s="7">
        <f t="shared" ref="I71:I77" si="28">IF(ISERROR(VLOOKUP(D71,$O$17:$AE$20,16,0))=TRUE,0,IF(OR(VLOOKUP(D71,$O$17:$AE$20,17,0)="wo",VLOOKUP(D71,$O$17:$AE$20,17,0)="ow"),0,VLOOKUP(D71,$O$17:$AE$20,16,0)))</f>
        <v>0</v>
      </c>
      <c r="J71" s="9">
        <f t="shared" ref="J71:J77" si="29">IF(ISERROR(VLOOKUP(D71,$O$21:$AE$24,16,0))=TRUE,0,IF(OR(VLOOKUP(D71,$O$21:$AE$24,17,0)="wo",VLOOKUP(D71,$O$21:$AE$24,17,0)="ow"),0,VLOOKUP(D71,$O$21:$AE$24,16,0)))</f>
        <v>0</v>
      </c>
      <c r="K71" s="9">
        <f t="shared" ref="K71:K77" si="30">IF(ISERROR(VLOOKUP(D71,$O$25:$AE$28,16,0))=TRUE,0,IF(OR(VLOOKUP(D71,$O$25:$AE$28,17,0)="wo",VLOOKUP(D71,$O$25:$AE$28,17,0)="ow"),0,VLOOKUP(D71,$O$25:$AE$28,16,0)))</f>
        <v>0</v>
      </c>
      <c r="L71" s="45">
        <f t="shared" ref="L71:L77" si="31">IF(ISERROR(VLOOKUP(D71,$O$29:$AE$32,16,0))=TRUE,0,IF(OR(VLOOKUP(D71,$O$29:$AE$32,17,0)="wo",VLOOKUP(D71,$O$29:$AE$32,17,0)="ow"),0,VLOOKUP(D71,$O$29:$AE$32,16,0)))</f>
        <v>0</v>
      </c>
      <c r="M71" s="59">
        <f t="shared" ref="M71:M77" si="32">SUM(E71:H71)</f>
        <v>0</v>
      </c>
      <c r="N71" s="46">
        <f t="shared" ref="N71:N77" si="33">SUM(I71:L71)</f>
        <v>0</v>
      </c>
    </row>
    <row r="72" spans="2:26">
      <c r="D72" s="1" t="str">
        <f>D8</f>
        <v xml:space="preserve"> </v>
      </c>
      <c r="E72" s="59">
        <f t="shared" si="24"/>
        <v>0</v>
      </c>
      <c r="F72" s="8">
        <f t="shared" si="25"/>
        <v>0</v>
      </c>
      <c r="G72" s="9">
        <f t="shared" si="26"/>
        <v>0</v>
      </c>
      <c r="H72" s="45">
        <f t="shared" si="27"/>
        <v>0</v>
      </c>
      <c r="I72" s="7">
        <f t="shared" si="28"/>
        <v>0</v>
      </c>
      <c r="J72" s="9">
        <f t="shared" si="29"/>
        <v>0</v>
      </c>
      <c r="K72" s="9">
        <f t="shared" si="30"/>
        <v>0</v>
      </c>
      <c r="L72" s="45">
        <f t="shared" si="31"/>
        <v>0</v>
      </c>
      <c r="M72" s="59">
        <f t="shared" si="32"/>
        <v>0</v>
      </c>
      <c r="N72" s="46">
        <f t="shared" si="33"/>
        <v>0</v>
      </c>
    </row>
    <row r="73" spans="2:26" ht="16.5" thickBot="1">
      <c r="D73" s="1" t="str">
        <f>D9</f>
        <v xml:space="preserve"> </v>
      </c>
      <c r="E73" s="60">
        <f t="shared" si="24"/>
        <v>0</v>
      </c>
      <c r="F73" s="56">
        <f t="shared" si="25"/>
        <v>0</v>
      </c>
      <c r="G73" s="5">
        <f t="shared" si="26"/>
        <v>0</v>
      </c>
      <c r="H73" s="47">
        <f t="shared" si="27"/>
        <v>0</v>
      </c>
      <c r="I73" s="10">
        <f t="shared" si="28"/>
        <v>0</v>
      </c>
      <c r="J73" s="5">
        <f t="shared" si="29"/>
        <v>0</v>
      </c>
      <c r="K73" s="5">
        <f t="shared" si="30"/>
        <v>0</v>
      </c>
      <c r="L73" s="47">
        <f t="shared" si="31"/>
        <v>0</v>
      </c>
      <c r="M73" s="60">
        <f t="shared" si="32"/>
        <v>0</v>
      </c>
      <c r="N73" s="57">
        <f t="shared" si="33"/>
        <v>0</v>
      </c>
    </row>
    <row r="74" spans="2:26">
      <c r="D74" s="1">
        <f>D15</f>
        <v>0</v>
      </c>
      <c r="E74" s="58">
        <f t="shared" si="24"/>
        <v>0</v>
      </c>
      <c r="F74" s="54">
        <f t="shared" si="25"/>
        <v>0</v>
      </c>
      <c r="G74" s="4">
        <f t="shared" si="26"/>
        <v>0</v>
      </c>
      <c r="H74" s="44">
        <f t="shared" si="27"/>
        <v>0</v>
      </c>
      <c r="I74" s="6">
        <f t="shared" si="28"/>
        <v>0</v>
      </c>
      <c r="J74" s="4">
        <f t="shared" si="29"/>
        <v>0</v>
      </c>
      <c r="K74" s="4">
        <f t="shared" si="30"/>
        <v>0</v>
      </c>
      <c r="L74" s="44">
        <f t="shared" si="31"/>
        <v>0</v>
      </c>
      <c r="M74" s="59">
        <f t="shared" si="32"/>
        <v>0</v>
      </c>
      <c r="N74" s="46">
        <f t="shared" si="33"/>
        <v>0</v>
      </c>
    </row>
    <row r="75" spans="2:26">
      <c r="D75" s="1">
        <f>D16</f>
        <v>0</v>
      </c>
      <c r="E75" s="59">
        <f t="shared" si="24"/>
        <v>0</v>
      </c>
      <c r="F75" s="8">
        <f t="shared" si="25"/>
        <v>0</v>
      </c>
      <c r="G75" s="9">
        <f t="shared" si="26"/>
        <v>0</v>
      </c>
      <c r="H75" s="45">
        <f t="shared" si="27"/>
        <v>0</v>
      </c>
      <c r="I75" s="7">
        <f t="shared" si="28"/>
        <v>0</v>
      </c>
      <c r="J75" s="9">
        <f t="shared" si="29"/>
        <v>0</v>
      </c>
      <c r="K75" s="9">
        <f t="shared" si="30"/>
        <v>0</v>
      </c>
      <c r="L75" s="45">
        <f t="shared" si="31"/>
        <v>0</v>
      </c>
      <c r="M75" s="59">
        <f t="shared" si="32"/>
        <v>0</v>
      </c>
      <c r="N75" s="46">
        <f t="shared" si="33"/>
        <v>0</v>
      </c>
    </row>
    <row r="76" spans="2:26">
      <c r="D76" s="1">
        <f>D17</f>
        <v>0</v>
      </c>
      <c r="E76" s="59">
        <f t="shared" si="24"/>
        <v>0</v>
      </c>
      <c r="F76" s="8">
        <f t="shared" si="25"/>
        <v>0</v>
      </c>
      <c r="G76" s="9">
        <f t="shared" si="26"/>
        <v>0</v>
      </c>
      <c r="H76" s="45">
        <f t="shared" si="27"/>
        <v>0</v>
      </c>
      <c r="I76" s="7">
        <f t="shared" si="28"/>
        <v>0</v>
      </c>
      <c r="J76" s="9">
        <f t="shared" si="29"/>
        <v>0</v>
      </c>
      <c r="K76" s="9">
        <f t="shared" si="30"/>
        <v>0</v>
      </c>
      <c r="L76" s="45">
        <f t="shared" si="31"/>
        <v>0</v>
      </c>
      <c r="M76" s="59">
        <f t="shared" si="32"/>
        <v>0</v>
      </c>
      <c r="N76" s="46">
        <f t="shared" si="33"/>
        <v>0</v>
      </c>
    </row>
    <row r="77" spans="2:26" ht="16.5" thickBot="1">
      <c r="D77" s="1">
        <f>D18</f>
        <v>0</v>
      </c>
      <c r="E77" s="60">
        <f t="shared" si="24"/>
        <v>0</v>
      </c>
      <c r="F77" s="56">
        <f t="shared" si="25"/>
        <v>0</v>
      </c>
      <c r="G77" s="5">
        <f t="shared" si="26"/>
        <v>0</v>
      </c>
      <c r="H77" s="47">
        <f t="shared" si="27"/>
        <v>0</v>
      </c>
      <c r="I77" s="10">
        <f t="shared" si="28"/>
        <v>0</v>
      </c>
      <c r="J77" s="5">
        <f t="shared" si="29"/>
        <v>0</v>
      </c>
      <c r="K77" s="5">
        <f t="shared" si="30"/>
        <v>0</v>
      </c>
      <c r="L77" s="47">
        <f t="shared" si="31"/>
        <v>0</v>
      </c>
      <c r="M77" s="60">
        <f t="shared" si="32"/>
        <v>0</v>
      </c>
      <c r="N77" s="57">
        <f t="shared" si="33"/>
        <v>0</v>
      </c>
    </row>
    <row r="79" spans="2:26" ht="16.5" thickBot="1"/>
    <row r="80" spans="2:26">
      <c r="E80" s="340" t="s">
        <v>46</v>
      </c>
      <c r="F80" s="341"/>
      <c r="G80" s="341"/>
      <c r="H80" s="342"/>
      <c r="I80" s="340" t="s">
        <v>47</v>
      </c>
      <c r="J80" s="341"/>
      <c r="K80" s="341"/>
      <c r="L80" s="342"/>
      <c r="M80" s="54"/>
      <c r="N80" s="55"/>
    </row>
    <row r="81" spans="2:14" ht="16.5" thickBot="1">
      <c r="B81" s="1" t="s">
        <v>44</v>
      </c>
      <c r="D81" s="1" t="s">
        <v>14</v>
      </c>
      <c r="E81" s="60">
        <v>1</v>
      </c>
      <c r="F81" s="56">
        <v>2</v>
      </c>
      <c r="G81" s="5">
        <v>3</v>
      </c>
      <c r="H81" s="47">
        <v>4</v>
      </c>
      <c r="I81" s="10">
        <v>1</v>
      </c>
      <c r="J81" s="5">
        <v>2</v>
      </c>
      <c r="K81" s="5">
        <v>3</v>
      </c>
      <c r="L81" s="47">
        <v>4</v>
      </c>
      <c r="M81" s="56" t="s">
        <v>48</v>
      </c>
      <c r="N81" s="57" t="s">
        <v>49</v>
      </c>
    </row>
    <row r="82" spans="2:14">
      <c r="D82" s="1" t="str">
        <f>D24</f>
        <v xml:space="preserve"> </v>
      </c>
      <c r="E82" s="58">
        <f>IF(ISERROR(VLOOKUP(D82,$P$16:$AE$20,15,0))=TRUE,0,IF(OR(VLOOKUP(D82,$P$16:$AE$20,16,0)="wo",VLOOKUP(D82,$P$16:$AE$20,16,0)="ow"),0,VLOOKUP(D82,$P$16:$AE$20,15,0)))</f>
        <v>0</v>
      </c>
      <c r="F82" s="54">
        <f>IF(ISERROR(VLOOKUP(D82,$P$21:$AE$24,15,0))=TRUE,0,IF(OR(VLOOKUP(D82,$P$21:$AE$24,16,0)="wo",VLOOKUP(D82,$P$21:$AE$24,16,0)="ow"),0,VLOOKUP(D82,$P$21:$AE$24,15,0)))</f>
        <v>0</v>
      </c>
      <c r="G82" s="4">
        <f>IF(ISERROR(VLOOKUP(D82,$P$25:$AE$28,15,0))=TRUE,0,IF(OR(VLOOKUP(D82,$P$25:$AE$28,16,0)="wo",VLOOKUP(D82,$P$25:$AE$28,16,0)="ow"),0,VLOOKUP(D82,$P$25:$AE$28,15,0)))</f>
        <v>0</v>
      </c>
      <c r="H82" s="44">
        <f>IF(ISERROR(VLOOKUP(D82,$P$29:$AE$32,15,0))=TRUE,0,IF(OR(VLOOKUP(D82,$P$29:$AE$32,16,0)="wo",VLOOKUP(D82,$P$29:$AE$32,16,0)="ow"),0,VLOOKUP(D82,$P$29:$AE$32,15,0)))</f>
        <v>0</v>
      </c>
      <c r="I82" s="58">
        <f>IF(ISERROR(VLOOKUP(D82,$P$16:$AE$20,14,0))=TRUE,0,IF(OR(VLOOKUP(D82,$P$16:$AE$20,16,0)="wo",VLOOKUP(D82,$P$16:$AE$20,16,0)="ow"),0,VLOOKUP(D82,$P$16:$AE$20,14,0)))</f>
        <v>0</v>
      </c>
      <c r="J82" s="54">
        <f>IF(ISERROR(VLOOKUP(D82,$P$21:$AE$24,14,0))=TRUE,0,IF(OR(VLOOKUP(D82,$P$21:$AE$24,16,0)="wo",VLOOKUP(D82,$P$21:$AE$24,16,0)="ow"),0,VLOOKUP(D82,$P$21:$AE$24,14,0)))</f>
        <v>0</v>
      </c>
      <c r="K82" s="4">
        <f>IF(ISERROR(VLOOKUP(D82,$P$25:$AE$28,14,0))=TRUE,0,IF(OR(VLOOKUP(D82,$P$25:$AE$28,16,0)="wo",VLOOKUP(D82,$P$25:$AE$28,16,0)="ow"),0,VLOOKUP(D82,$P$25:$AE$28,14,0)))</f>
        <v>0</v>
      </c>
      <c r="L82" s="44">
        <f>IF(ISERROR(VLOOKUP(D82,$P$29:$AE$32,14,0))=TRUE,0,IF(OR(VLOOKUP(D82,$P$29:$AE$32,16,0)="wo",VLOOKUP(D82,$P$29:$AE$32,16,0)="ow"),0,VLOOKUP(D82,$P$29:$AE$32,14,0)))</f>
        <v>0</v>
      </c>
      <c r="M82" s="58">
        <f>SUM(E82:H82)</f>
        <v>0</v>
      </c>
      <c r="N82" s="55">
        <f>SUM(I82:L82)</f>
        <v>0</v>
      </c>
    </row>
    <row r="83" spans="2:14">
      <c r="D83" s="1" t="str">
        <f>D25</f>
        <v xml:space="preserve"> </v>
      </c>
      <c r="E83" s="59">
        <f t="shared" ref="E83:E89" si="34">IF(ISERROR(VLOOKUP(D83,$P$16:$AE$20,15,0))=TRUE,0,IF(OR(VLOOKUP(D83,$P$16:$AE$20,16,0)="wo",VLOOKUP(D83,$P$16:$AE$20,16,0)="ow"),0,VLOOKUP(D83,$P$16:$AE$20,15,0)))</f>
        <v>0</v>
      </c>
      <c r="F83" s="8">
        <f t="shared" ref="F83:F89" si="35">IF(ISERROR(VLOOKUP(D83,$P$21:$AE$24,15,0))=TRUE,0,IF(OR(VLOOKUP(D83,$P$21:$AE$24,16,0)="wo",VLOOKUP(D83,$P$21:$AE$24,16,0)="ow"),0,VLOOKUP(D83,$P$21:$AE$24,15,0)))</f>
        <v>0</v>
      </c>
      <c r="G83" s="9">
        <f t="shared" ref="G83:G89" si="36">IF(ISERROR(VLOOKUP(D83,$P$25:$AE$28,15,0))=TRUE,0,IF(OR(VLOOKUP(D83,$P$25:$AE$28,16,0)="wo",VLOOKUP(D83,$P$25:$AE$28,16,0)="ow"),0,VLOOKUP(D83,$P$25:$AE$28,15,0)))</f>
        <v>0</v>
      </c>
      <c r="H83" s="45">
        <f t="shared" ref="H83:H89" si="37">IF(ISERROR(VLOOKUP(D83,$P$29:$AE$32,15,0))=TRUE,0,IF(OR(VLOOKUP(D83,$P$29:$AE$32,16,0)="wo",VLOOKUP(D83,$P$29:$AE$32,16,0)="ow"),0,VLOOKUP(D83,$P$29:$AE$32,15,0)))</f>
        <v>0</v>
      </c>
      <c r="I83" s="7">
        <f t="shared" ref="I83:I89" si="38">IF(ISERROR(VLOOKUP(D83,$P$16:$AE$20,14,0))=TRUE,0,IF(OR(VLOOKUP(D83,$P$16:$AE$20,16,0)="wo",VLOOKUP(D83,$P$16:$AE$20,16,0)="ow"),0,VLOOKUP(D83,$P$16:$AE$20,14,0)))</f>
        <v>0</v>
      </c>
      <c r="J83" s="9">
        <f t="shared" ref="J83:J89" si="39">IF(ISERROR(VLOOKUP(D83,$P$21:$AE$24,14,0))=TRUE,0,IF(OR(VLOOKUP(D83,$P$21:$AE$24,16,0)="wo",VLOOKUP(D83,$P$21:$AE$24,16,0)="ow"),0,VLOOKUP(D83,$P$21:$AE$24,14,0)))</f>
        <v>0</v>
      </c>
      <c r="K83" s="9">
        <f t="shared" ref="K83:K89" si="40">IF(ISERROR(VLOOKUP(D83,$P$25:$AE$28,14,0))=TRUE,0,IF(OR(VLOOKUP(D83,$P$25:$AE$28,16,0)="wo",VLOOKUP(D83,$P$25:$AE$28,16,0)="ow"),0,VLOOKUP(D83,$P$25:$AE$28,14,0)))</f>
        <v>0</v>
      </c>
      <c r="L83" s="45">
        <f t="shared" ref="L83:L89" si="41">IF(ISERROR(VLOOKUP(D83,$P$29:$AE$32,14,0))=TRUE,0,IF(OR(VLOOKUP(D83,$P$29:$AE$32,16,0)="wo",VLOOKUP(D83,$P$29:$AE$32,16,0)="ow"),0,VLOOKUP(D83,$P$29:$AE$32,14,0)))</f>
        <v>0</v>
      </c>
      <c r="M83" s="59">
        <f t="shared" ref="M83:M89" si="42">SUM(E83:H83)</f>
        <v>0</v>
      </c>
      <c r="N83" s="46">
        <f t="shared" ref="N83:N89" si="43">SUM(I83:L83)</f>
        <v>0</v>
      </c>
    </row>
    <row r="84" spans="2:14">
      <c r="D84" s="1" t="str">
        <f>D26</f>
        <v xml:space="preserve"> </v>
      </c>
      <c r="E84" s="59">
        <f t="shared" si="34"/>
        <v>0</v>
      </c>
      <c r="F84" s="8">
        <f t="shared" si="35"/>
        <v>0</v>
      </c>
      <c r="G84" s="9">
        <f t="shared" si="36"/>
        <v>0</v>
      </c>
      <c r="H84" s="45">
        <f t="shared" si="37"/>
        <v>0</v>
      </c>
      <c r="I84" s="7">
        <f t="shared" si="38"/>
        <v>0</v>
      </c>
      <c r="J84" s="9">
        <f t="shared" si="39"/>
        <v>0</v>
      </c>
      <c r="K84" s="9">
        <f t="shared" si="40"/>
        <v>0</v>
      </c>
      <c r="L84" s="45">
        <f t="shared" si="41"/>
        <v>0</v>
      </c>
      <c r="M84" s="59">
        <f t="shared" si="42"/>
        <v>0</v>
      </c>
      <c r="N84" s="46">
        <f t="shared" si="43"/>
        <v>0</v>
      </c>
    </row>
    <row r="85" spans="2:14" ht="16.5" thickBot="1">
      <c r="D85" s="1" t="str">
        <f>D27</f>
        <v xml:space="preserve"> </v>
      </c>
      <c r="E85" s="60">
        <f t="shared" si="34"/>
        <v>0</v>
      </c>
      <c r="F85" s="56">
        <f t="shared" si="35"/>
        <v>0</v>
      </c>
      <c r="G85" s="5">
        <f t="shared" si="36"/>
        <v>0</v>
      </c>
      <c r="H85" s="47">
        <f t="shared" si="37"/>
        <v>0</v>
      </c>
      <c r="I85" s="10">
        <f t="shared" si="38"/>
        <v>0</v>
      </c>
      <c r="J85" s="5">
        <f t="shared" si="39"/>
        <v>0</v>
      </c>
      <c r="K85" s="5">
        <f t="shared" si="40"/>
        <v>0</v>
      </c>
      <c r="L85" s="47">
        <f t="shared" si="41"/>
        <v>0</v>
      </c>
      <c r="M85" s="60">
        <f t="shared" si="42"/>
        <v>0</v>
      </c>
      <c r="N85" s="57">
        <f t="shared" si="43"/>
        <v>0</v>
      </c>
    </row>
    <row r="86" spans="2:14">
      <c r="D86" s="1">
        <f>D33</f>
        <v>0</v>
      </c>
      <c r="E86" s="58">
        <f t="shared" si="34"/>
        <v>0</v>
      </c>
      <c r="F86" s="54">
        <f t="shared" si="35"/>
        <v>0</v>
      </c>
      <c r="G86" s="4">
        <f t="shared" si="36"/>
        <v>0</v>
      </c>
      <c r="H86" s="44">
        <f t="shared" si="37"/>
        <v>0</v>
      </c>
      <c r="I86" s="6">
        <f t="shared" si="38"/>
        <v>0</v>
      </c>
      <c r="J86" s="4">
        <f t="shared" si="39"/>
        <v>0</v>
      </c>
      <c r="K86" s="4">
        <f t="shared" si="40"/>
        <v>0</v>
      </c>
      <c r="L86" s="44">
        <f t="shared" si="41"/>
        <v>0</v>
      </c>
      <c r="M86" s="59">
        <f>SUM(E86:H86)</f>
        <v>0</v>
      </c>
      <c r="N86" s="46">
        <f t="shared" si="43"/>
        <v>0</v>
      </c>
    </row>
    <row r="87" spans="2:14">
      <c r="D87" s="1">
        <f>D34</f>
        <v>0</v>
      </c>
      <c r="E87" s="59">
        <f t="shared" si="34"/>
        <v>0</v>
      </c>
      <c r="F87" s="8">
        <f t="shared" si="35"/>
        <v>0</v>
      </c>
      <c r="G87" s="9">
        <f t="shared" si="36"/>
        <v>0</v>
      </c>
      <c r="H87" s="45">
        <f t="shared" si="37"/>
        <v>0</v>
      </c>
      <c r="I87" s="7">
        <f t="shared" si="38"/>
        <v>0</v>
      </c>
      <c r="J87" s="9">
        <f t="shared" si="39"/>
        <v>0</v>
      </c>
      <c r="K87" s="9">
        <f t="shared" si="40"/>
        <v>0</v>
      </c>
      <c r="L87" s="45">
        <f t="shared" si="41"/>
        <v>0</v>
      </c>
      <c r="M87" s="59">
        <f t="shared" si="42"/>
        <v>0</v>
      </c>
      <c r="N87" s="46">
        <f t="shared" si="43"/>
        <v>0</v>
      </c>
    </row>
    <row r="88" spans="2:14">
      <c r="D88" s="1" t="str">
        <f>D35</f>
        <v xml:space="preserve"> </v>
      </c>
      <c r="E88" s="59">
        <f t="shared" si="34"/>
        <v>0</v>
      </c>
      <c r="F88" s="8">
        <f t="shared" si="35"/>
        <v>0</v>
      </c>
      <c r="G88" s="9">
        <f t="shared" si="36"/>
        <v>0</v>
      </c>
      <c r="H88" s="45">
        <f t="shared" si="37"/>
        <v>0</v>
      </c>
      <c r="I88" s="7">
        <f t="shared" si="38"/>
        <v>0</v>
      </c>
      <c r="J88" s="9">
        <f t="shared" si="39"/>
        <v>0</v>
      </c>
      <c r="K88" s="9">
        <f t="shared" si="40"/>
        <v>0</v>
      </c>
      <c r="L88" s="45">
        <f t="shared" si="41"/>
        <v>0</v>
      </c>
      <c r="M88" s="59">
        <f t="shared" si="42"/>
        <v>0</v>
      </c>
      <c r="N88" s="46">
        <f t="shared" si="43"/>
        <v>0</v>
      </c>
    </row>
    <row r="89" spans="2:14" ht="16.5" thickBot="1">
      <c r="D89" s="1" t="str">
        <f>D36</f>
        <v xml:space="preserve"> </v>
      </c>
      <c r="E89" s="60">
        <f t="shared" si="34"/>
        <v>0</v>
      </c>
      <c r="F89" s="56">
        <f t="shared" si="35"/>
        <v>0</v>
      </c>
      <c r="G89" s="5">
        <f t="shared" si="36"/>
        <v>0</v>
      </c>
      <c r="H89" s="47">
        <f t="shared" si="37"/>
        <v>0</v>
      </c>
      <c r="I89" s="10">
        <f t="shared" si="38"/>
        <v>0</v>
      </c>
      <c r="J89" s="5">
        <f t="shared" si="39"/>
        <v>0</v>
      </c>
      <c r="K89" s="5">
        <f t="shared" si="40"/>
        <v>0</v>
      </c>
      <c r="L89" s="47">
        <f t="shared" si="41"/>
        <v>0</v>
      </c>
      <c r="M89" s="60">
        <f t="shared" si="42"/>
        <v>0</v>
      </c>
      <c r="N89" s="57">
        <f t="shared" si="43"/>
        <v>0</v>
      </c>
    </row>
  </sheetData>
  <sheetProtection password="CEB3" sheet="1" objects="1" scenarios="1" formatCells="0" formatColumns="0" formatRows="0"/>
  <mergeCells count="49">
    <mergeCell ref="E80:H80"/>
    <mergeCell ref="I80:L80"/>
    <mergeCell ref="L15:L16"/>
    <mergeCell ref="Q14:Z14"/>
    <mergeCell ref="Q12:S12"/>
    <mergeCell ref="X12:AD12"/>
    <mergeCell ref="E68:H68"/>
    <mergeCell ref="I68:L68"/>
    <mergeCell ref="G22:J22"/>
    <mergeCell ref="C21:F22"/>
    <mergeCell ref="C28:C29"/>
    <mergeCell ref="E28:E29"/>
    <mergeCell ref="F28:F29"/>
    <mergeCell ref="C12:C13"/>
    <mergeCell ref="C30:C31"/>
    <mergeCell ref="E30:E31"/>
    <mergeCell ref="G4:J4"/>
    <mergeCell ref="AV14:AZ14"/>
    <mergeCell ref="BB14:BF14"/>
    <mergeCell ref="Q13:S13"/>
    <mergeCell ref="T13:U13"/>
    <mergeCell ref="V13:W13"/>
    <mergeCell ref="X13:AD13"/>
    <mergeCell ref="AA14:AB14"/>
    <mergeCell ref="AC14:AD14"/>
    <mergeCell ref="C10:C11"/>
    <mergeCell ref="C3:F4"/>
    <mergeCell ref="E12:E13"/>
    <mergeCell ref="F12:F13"/>
    <mergeCell ref="AC6:AD6"/>
    <mergeCell ref="Y6:Z6"/>
    <mergeCell ref="P2:AD3"/>
    <mergeCell ref="P4:AD5"/>
    <mergeCell ref="E10:E11"/>
    <mergeCell ref="F10:F11"/>
    <mergeCell ref="AA6:AB6"/>
    <mergeCell ref="Y7:Z8"/>
    <mergeCell ref="Y9:Z10"/>
    <mergeCell ref="Q7:X8"/>
    <mergeCell ref="Q9:X10"/>
    <mergeCell ref="AC9:AD10"/>
    <mergeCell ref="F30:F31"/>
    <mergeCell ref="P7:P8"/>
    <mergeCell ref="P9:P10"/>
    <mergeCell ref="AC7:AD8"/>
    <mergeCell ref="AA7:AB8"/>
    <mergeCell ref="AA9:AB10"/>
    <mergeCell ref="V12:W12"/>
    <mergeCell ref="T12:U12"/>
  </mergeCells>
  <phoneticPr fontId="0" type="noConversion"/>
  <conditionalFormatting sqref="AA15:AD15">
    <cfRule type="expression" dxfId="22" priority="23" stopIfTrue="1">
      <formula>$AS$15=0</formula>
    </cfRule>
  </conditionalFormatting>
  <conditionalFormatting sqref="AA16:AD16">
    <cfRule type="expression" dxfId="21" priority="22" stopIfTrue="1">
      <formula>$AS$16=0</formula>
    </cfRule>
  </conditionalFormatting>
  <conditionalFormatting sqref="AA17:AD17">
    <cfRule type="expression" dxfId="20" priority="21" stopIfTrue="1">
      <formula>$AS$17=0</formula>
    </cfRule>
  </conditionalFormatting>
  <conditionalFormatting sqref="AA18:AD18">
    <cfRule type="expression" dxfId="19" priority="20" stopIfTrue="1">
      <formula>$AS$18=0</formula>
    </cfRule>
  </conditionalFormatting>
  <conditionalFormatting sqref="AA19:AD19">
    <cfRule type="expression" dxfId="18" priority="19" stopIfTrue="1">
      <formula>$AS$19=0</formula>
    </cfRule>
  </conditionalFormatting>
  <conditionalFormatting sqref="AA20:AD20">
    <cfRule type="expression" dxfId="17" priority="18" stopIfTrue="1">
      <formula>$AS$20=0</formula>
    </cfRule>
  </conditionalFormatting>
  <conditionalFormatting sqref="AA21:AD21">
    <cfRule type="expression" dxfId="16" priority="17" stopIfTrue="1">
      <formula>$AS$21=0</formula>
    </cfRule>
  </conditionalFormatting>
  <conditionalFormatting sqref="AA22:AD22">
    <cfRule type="expression" dxfId="15" priority="16" stopIfTrue="1">
      <formula>$AS$22=0</formula>
    </cfRule>
  </conditionalFormatting>
  <conditionalFormatting sqref="AA23:AD23">
    <cfRule type="expression" dxfId="14" priority="15" stopIfTrue="1">
      <formula>$AS$23=0</formula>
    </cfRule>
  </conditionalFormatting>
  <conditionalFormatting sqref="AA24:AD24">
    <cfRule type="expression" dxfId="13" priority="14" stopIfTrue="1">
      <formula>$AS$24=0</formula>
    </cfRule>
  </conditionalFormatting>
  <conditionalFormatting sqref="AA25:AD25">
    <cfRule type="expression" dxfId="12" priority="13" stopIfTrue="1">
      <formula>$AS$25=0</formula>
    </cfRule>
  </conditionalFormatting>
  <conditionalFormatting sqref="AA26:AD26">
    <cfRule type="expression" dxfId="11" priority="12" stopIfTrue="1">
      <formula>$AS$26=0</formula>
    </cfRule>
  </conditionalFormatting>
  <conditionalFormatting sqref="AA27:AD27">
    <cfRule type="expression" dxfId="10" priority="11" stopIfTrue="1">
      <formula>$AS$27=0</formula>
    </cfRule>
  </conditionalFormatting>
  <conditionalFormatting sqref="AA28:AD28">
    <cfRule type="expression" dxfId="9" priority="10" stopIfTrue="1">
      <formula>$AS$28=0</formula>
    </cfRule>
  </conditionalFormatting>
  <conditionalFormatting sqref="AA29:AD29">
    <cfRule type="expression" dxfId="8" priority="9" stopIfTrue="1">
      <formula>$AS$29=0</formula>
    </cfRule>
  </conditionalFormatting>
  <conditionalFormatting sqref="AA30:AD30">
    <cfRule type="expression" dxfId="7" priority="8" stopIfTrue="1">
      <formula>$AS$30=0</formula>
    </cfRule>
  </conditionalFormatting>
  <conditionalFormatting sqref="AA31:AD31">
    <cfRule type="expression" dxfId="6" priority="7" stopIfTrue="1">
      <formula>$AS$31=0</formula>
    </cfRule>
  </conditionalFormatting>
  <conditionalFormatting sqref="AA32:AD32">
    <cfRule type="expression" dxfId="5" priority="6" stopIfTrue="1">
      <formula>$AS$32=0</formula>
    </cfRule>
  </conditionalFormatting>
  <conditionalFormatting sqref="Y7:AD10">
    <cfRule type="expression" dxfId="4" priority="5" stopIfTrue="1">
      <formula>$AS$33=0</formula>
    </cfRule>
  </conditionalFormatting>
  <conditionalFormatting sqref="E6:F13">
    <cfRule type="expression" dxfId="3" priority="4" stopIfTrue="1">
      <formula>$AS$33=0</formula>
    </cfRule>
  </conditionalFormatting>
  <conditionalFormatting sqref="E15:F18">
    <cfRule type="expression" dxfId="2" priority="3" stopIfTrue="1">
      <formula>$AS$33=0</formula>
    </cfRule>
  </conditionalFormatting>
  <conditionalFormatting sqref="E24:F31">
    <cfRule type="expression" dxfId="1" priority="2" stopIfTrue="1">
      <formula>$AS$33=0</formula>
    </cfRule>
  </conditionalFormatting>
  <conditionalFormatting sqref="E33:F36">
    <cfRule type="expression" dxfId="0" priority="1" stopIfTrue="1">
      <formula>$AS$33=0</formula>
    </cfRule>
  </conditionalFormatting>
  <pageMargins left="0.21" right="0.15" top="0.22" bottom="0.18" header="0.19" footer="0.1400000000000000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7"/>
  <sheetViews>
    <sheetView view="pageBreakPreview" zoomScale="65" zoomScaleSheetLayoutView="65" workbookViewId="0">
      <selection activeCell="F36" sqref="F36"/>
    </sheetView>
  </sheetViews>
  <sheetFormatPr defaultRowHeight="15.75"/>
  <cols>
    <col min="1" max="1" width="17.140625" style="3" customWidth="1"/>
    <col min="2" max="2" width="14.5703125" style="3" customWidth="1"/>
    <col min="3" max="3" width="64.42578125" style="3" customWidth="1"/>
    <col min="4" max="4" width="12.28515625" style="3" customWidth="1"/>
    <col min="5" max="5" width="7.140625" style="3" customWidth="1"/>
    <col min="6" max="6" width="56.85546875" style="3" customWidth="1"/>
    <col min="7" max="16384" width="9.140625" style="3"/>
  </cols>
  <sheetData>
    <row r="1" spans="2:5" ht="7.5" customHeight="1"/>
    <row r="2" spans="2:5" ht="4.5" customHeight="1" thickBot="1"/>
    <row r="3" spans="2:5">
      <c r="B3" s="130" t="s">
        <v>82</v>
      </c>
      <c r="C3" s="131">
        <f>zapis!T13</f>
        <v>0</v>
      </c>
      <c r="D3" s="350"/>
      <c r="E3" s="351"/>
    </row>
    <row r="4" spans="2:5">
      <c r="B4" s="132"/>
      <c r="C4" s="133"/>
      <c r="D4" s="134"/>
    </row>
    <row r="5" spans="2:5">
      <c r="B5" s="132" t="s">
        <v>13</v>
      </c>
      <c r="C5" s="133" t="str">
        <f>zapis!Q7</f>
        <v xml:space="preserve"> </v>
      </c>
      <c r="D5" s="134"/>
    </row>
    <row r="6" spans="2:5">
      <c r="B6" s="132"/>
      <c r="C6" s="133"/>
      <c r="D6" s="134"/>
    </row>
    <row r="7" spans="2:5">
      <c r="B7" s="132" t="s">
        <v>14</v>
      </c>
      <c r="C7" s="133" t="str">
        <f>zapis!Q9</f>
        <v xml:space="preserve"> </v>
      </c>
    </row>
    <row r="8" spans="2:5">
      <c r="B8" s="132"/>
      <c r="C8" s="133"/>
    </row>
    <row r="9" spans="2:5" s="137" customFormat="1" ht="18">
      <c r="B9" s="135" t="str">
        <f>CONCATENATE("Zostava domácich: ",C5)</f>
        <v xml:space="preserve">Zostava domácich:  </v>
      </c>
      <c r="C9" s="136"/>
    </row>
    <row r="10" spans="2:5" s="137" customFormat="1" ht="18.75" thickBot="1">
      <c r="B10" s="135"/>
      <c r="C10" s="136"/>
    </row>
    <row r="11" spans="2:5" ht="30" customHeight="1">
      <c r="B11" s="352" t="s">
        <v>108</v>
      </c>
      <c r="C11" s="280" t="s">
        <v>74</v>
      </c>
    </row>
    <row r="12" spans="2:5" s="138" customFormat="1" ht="30" customHeight="1" thickBot="1">
      <c r="B12" s="353"/>
      <c r="C12" s="281" t="s">
        <v>74</v>
      </c>
    </row>
    <row r="13" spans="2:5" ht="30" customHeight="1">
      <c r="B13" s="352" t="s">
        <v>109</v>
      </c>
      <c r="C13" s="280" t="s">
        <v>74</v>
      </c>
    </row>
    <row r="14" spans="2:5" s="138" customFormat="1" ht="30" customHeight="1" thickBot="1">
      <c r="B14" s="353"/>
      <c r="C14" s="281" t="s">
        <v>74</v>
      </c>
    </row>
    <row r="15" spans="2:5" s="138" customFormat="1" ht="30" customHeight="1">
      <c r="B15" s="181" t="str">
        <f>zapis!C6</f>
        <v>A</v>
      </c>
      <c r="C15" s="282" t="s">
        <v>74</v>
      </c>
    </row>
    <row r="16" spans="2:5" s="138" customFormat="1" ht="30" customHeight="1">
      <c r="B16" s="182" t="str">
        <f>zapis!C7</f>
        <v>B</v>
      </c>
      <c r="C16" s="283" t="s">
        <v>74</v>
      </c>
    </row>
    <row r="17" spans="2:3" s="138" customFormat="1" ht="30" customHeight="1">
      <c r="B17" s="182" t="str">
        <f>zapis!C8</f>
        <v>C</v>
      </c>
      <c r="C17" s="283" t="s">
        <v>74</v>
      </c>
    </row>
    <row r="18" spans="2:3" s="138" customFormat="1" ht="30" customHeight="1" thickBot="1">
      <c r="B18" s="183" t="str">
        <f>zapis!C9</f>
        <v>D</v>
      </c>
      <c r="C18" s="284" t="s">
        <v>74</v>
      </c>
    </row>
    <row r="19" spans="2:3" s="138" customFormat="1" ht="30" customHeight="1" thickBot="1">
      <c r="B19" s="184" t="s">
        <v>83</v>
      </c>
      <c r="C19" s="285"/>
    </row>
    <row r="20" spans="2:3" ht="64.5" customHeight="1" thickBot="1"/>
    <row r="21" spans="2:3">
      <c r="B21" s="130" t="s">
        <v>82</v>
      </c>
      <c r="C21" s="131">
        <f>zapis!T13</f>
        <v>0</v>
      </c>
    </row>
    <row r="22" spans="2:3">
      <c r="B22" s="132"/>
      <c r="C22" s="133"/>
    </row>
    <row r="23" spans="2:3">
      <c r="B23" s="132" t="s">
        <v>13</v>
      </c>
      <c r="C23" s="133" t="str">
        <f>zapis!Q7</f>
        <v xml:space="preserve"> </v>
      </c>
    </row>
    <row r="24" spans="2:3">
      <c r="B24" s="132"/>
      <c r="C24" s="133"/>
    </row>
    <row r="25" spans="2:3">
      <c r="B25" s="132" t="s">
        <v>14</v>
      </c>
      <c r="C25" s="133" t="str">
        <f>C7</f>
        <v xml:space="preserve"> </v>
      </c>
    </row>
    <row r="26" spans="2:3">
      <c r="B26" s="132"/>
      <c r="C26" s="133"/>
    </row>
    <row r="27" spans="2:3" s="137" customFormat="1" ht="18">
      <c r="B27" s="135" t="str">
        <f>CONCATENATE("Zostava hostí: ",C25)</f>
        <v xml:space="preserve">Zostava hostí:  </v>
      </c>
      <c r="C27" s="136"/>
    </row>
    <row r="28" spans="2:3" s="137" customFormat="1" ht="18.75" thickBot="1">
      <c r="B28" s="135"/>
      <c r="C28" s="136"/>
    </row>
    <row r="29" spans="2:3" ht="30" customHeight="1">
      <c r="B29" s="352" t="s">
        <v>108</v>
      </c>
      <c r="C29" s="280" t="s">
        <v>74</v>
      </c>
    </row>
    <row r="30" spans="2:3" s="138" customFormat="1" ht="30" customHeight="1" thickBot="1">
      <c r="B30" s="353"/>
      <c r="C30" s="281" t="s">
        <v>74</v>
      </c>
    </row>
    <row r="31" spans="2:3" ht="30" customHeight="1">
      <c r="B31" s="352" t="s">
        <v>109</v>
      </c>
      <c r="C31" s="280" t="s">
        <v>74</v>
      </c>
    </row>
    <row r="32" spans="2:3" s="138" customFormat="1" ht="30" customHeight="1" thickBot="1">
      <c r="B32" s="353"/>
      <c r="C32" s="281" t="s">
        <v>74</v>
      </c>
    </row>
    <row r="33" spans="2:3" s="138" customFormat="1" ht="30" customHeight="1">
      <c r="B33" s="182" t="str">
        <f>zapis!C24</f>
        <v>X</v>
      </c>
      <c r="C33" s="283" t="s">
        <v>74</v>
      </c>
    </row>
    <row r="34" spans="2:3" s="138" customFormat="1" ht="30" customHeight="1">
      <c r="B34" s="182" t="str">
        <f>zapis!C25</f>
        <v>Y</v>
      </c>
      <c r="C34" s="283" t="s">
        <v>74</v>
      </c>
    </row>
    <row r="35" spans="2:3" s="138" customFormat="1" ht="30" customHeight="1">
      <c r="B35" s="182" t="str">
        <f>zapis!C26</f>
        <v>Z</v>
      </c>
      <c r="C35" s="283" t="s">
        <v>74</v>
      </c>
    </row>
    <row r="36" spans="2:3" s="138" customFormat="1" ht="30" customHeight="1" thickBot="1">
      <c r="B36" s="183" t="str">
        <f>zapis!C27</f>
        <v>U</v>
      </c>
      <c r="C36" s="284" t="s">
        <v>74</v>
      </c>
    </row>
    <row r="37" spans="2:3" s="138" customFormat="1" ht="30" customHeight="1" thickBot="1">
      <c r="B37" s="184" t="s">
        <v>83</v>
      </c>
      <c r="C37" s="285" t="s">
        <v>107</v>
      </c>
    </row>
  </sheetData>
  <sheetProtection password="CEB3" sheet="1" objects="1" scenarios="1"/>
  <mergeCells count="5">
    <mergeCell ref="D3:E3"/>
    <mergeCell ref="B13:B14"/>
    <mergeCell ref="B31:B32"/>
    <mergeCell ref="B11:B12"/>
    <mergeCell ref="B29:B30"/>
  </mergeCells>
  <pageMargins left="0.45" right="0.15" top="0.62992125984251968" bottom="0.43" header="0.31496062992125984" footer="0.17"/>
  <pageSetup paperSize="9" scale="86" orientation="portrait" r:id="rId1"/>
  <rowBreaks count="1" manualBreakCount="1">
    <brk id="20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BW283"/>
  <sheetViews>
    <sheetView view="pageBreakPreview" topLeftCell="D22" zoomScale="20" zoomScaleNormal="20" zoomScaleSheetLayoutView="20" workbookViewId="0">
      <selection activeCell="F52" sqref="F52"/>
    </sheetView>
  </sheetViews>
  <sheetFormatPr defaultRowHeight="90"/>
  <cols>
    <col min="1" max="3" width="20.7109375" hidden="1" customWidth="1"/>
    <col min="4" max="4" width="20.7109375" customWidth="1"/>
    <col min="5" max="5" width="37.140625" customWidth="1"/>
    <col min="6" max="6" width="79.42578125" style="139" customWidth="1"/>
    <col min="7" max="7" width="18.5703125" customWidth="1"/>
    <col min="8" max="8" width="20" customWidth="1"/>
    <col min="12" max="12" width="69.5703125" customWidth="1"/>
    <col min="13" max="13" width="8.42578125" customWidth="1"/>
    <col min="14" max="18" width="12.7109375" customWidth="1"/>
    <col min="19" max="19" width="30.42578125" customWidth="1"/>
    <col min="20" max="20" width="21.42578125" customWidth="1"/>
    <col min="21" max="21" width="24" style="177" customWidth="1"/>
    <col min="22" max="22" width="2" customWidth="1"/>
    <col min="23" max="23" width="16.42578125" customWidth="1"/>
    <col min="24" max="60" width="20.7109375" customWidth="1"/>
    <col min="61" max="69" width="9.140625" customWidth="1"/>
    <col min="70" max="71" width="22.85546875" customWidth="1"/>
    <col min="72" max="72" width="12.85546875" customWidth="1"/>
    <col min="73" max="73" width="16.7109375" customWidth="1"/>
    <col min="74" max="74" width="32.85546875" customWidth="1"/>
    <col min="75" max="75" width="31.140625" customWidth="1"/>
  </cols>
  <sheetData>
    <row r="2" spans="1:51" ht="90.75" thickBot="1"/>
    <row r="3" spans="1:51" s="147" customFormat="1" ht="61.5">
      <c r="A3" s="140"/>
      <c r="B3" s="140"/>
      <c r="C3" s="141"/>
      <c r="D3" s="141"/>
      <c r="E3" s="142" t="s">
        <v>13</v>
      </c>
      <c r="F3" s="143" t="str">
        <f>zapis!$Q$7</f>
        <v xml:space="preserve"> </v>
      </c>
      <c r="G3" s="144"/>
      <c r="H3" s="145" t="s">
        <v>84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 t="s">
        <v>85</v>
      </c>
      <c r="U3" s="287">
        <v>1</v>
      </c>
      <c r="V3" s="146"/>
      <c r="W3" s="147">
        <f>A5</f>
        <v>0</v>
      </c>
      <c r="X3" s="148" t="str">
        <f>CONCATENATE(T5,":",T8)</f>
        <v>:</v>
      </c>
      <c r="Y3" s="149" t="str">
        <f>IF(T5&gt;T8,B5,IF(T8&gt;T5,B8,""))</f>
        <v/>
      </c>
      <c r="Z3" s="149" t="str">
        <f>IF(T5&gt;T8,AT3,IF(T8&gt;T5,AT4,""))</f>
        <v/>
      </c>
      <c r="AA3" s="149" t="str">
        <f>CONCATENATE("Tbl.: ",F5,"   H: ",F8,"   D: ",F7)</f>
        <v xml:space="preserve">Tbl.:    H: 0   D: </v>
      </c>
      <c r="AC3" s="147" t="s">
        <v>86</v>
      </c>
      <c r="AT3" s="150" t="e">
        <f>CONCATENATE(T5,":",T8, " ( ",AL5,",",AM5,",",AN5,",",AO5,",",AP5,",",AQ5,",",AR5," ) ")</f>
        <v>#VALUE!</v>
      </c>
      <c r="AX3" s="151"/>
      <c r="AY3" s="151"/>
    </row>
    <row r="4" spans="1:51" s="147" customFormat="1" ht="61.5">
      <c r="A4" s="140"/>
      <c r="B4" s="140"/>
      <c r="C4" s="141"/>
      <c r="D4" s="141"/>
      <c r="E4" s="152" t="s">
        <v>14</v>
      </c>
      <c r="F4" s="153" t="str">
        <f>zapis!$Q$9</f>
        <v xml:space="preserve"> </v>
      </c>
      <c r="G4" s="154" t="s">
        <v>87</v>
      </c>
      <c r="H4" s="155" t="s">
        <v>88</v>
      </c>
      <c r="I4" s="146"/>
      <c r="J4" s="146"/>
      <c r="K4" s="146"/>
      <c r="L4" s="146"/>
      <c r="M4" s="146"/>
      <c r="N4" s="156">
        <v>1</v>
      </c>
      <c r="O4" s="156">
        <v>2</v>
      </c>
      <c r="P4" s="156">
        <v>3</v>
      </c>
      <c r="Q4" s="156">
        <v>4</v>
      </c>
      <c r="R4" s="156">
        <v>5</v>
      </c>
      <c r="S4" s="146"/>
      <c r="T4" s="156" t="s">
        <v>89</v>
      </c>
      <c r="U4" s="288"/>
      <c r="V4" s="146"/>
      <c r="X4" s="148"/>
      <c r="Y4" s="149"/>
      <c r="Z4" s="149"/>
      <c r="AA4" s="149"/>
      <c r="AC4" s="147" t="s">
        <v>90</v>
      </c>
      <c r="AT4" s="150" t="e">
        <f>CONCATENATE(T8,":",T5, " ( ",AL6,",",AM6,",",AN6,",",AO6,",",AP6,",",AQ6,",",AR6," ) ")</f>
        <v>#VALUE!</v>
      </c>
      <c r="AX4" s="151"/>
      <c r="AY4" s="151"/>
    </row>
    <row r="5" spans="1:51" s="147" customFormat="1" ht="61.5">
      <c r="A5" s="140"/>
      <c r="B5" s="140"/>
      <c r="C5" s="141"/>
      <c r="D5" s="141"/>
      <c r="E5" s="152"/>
      <c r="F5" s="153"/>
      <c r="G5" s="157"/>
      <c r="H5" s="164"/>
      <c r="I5" s="355" t="str">
        <f>zapis!D10</f>
        <v xml:space="preserve"> </v>
      </c>
      <c r="J5" s="356"/>
      <c r="K5" s="356"/>
      <c r="L5" s="356"/>
      <c r="M5" s="146"/>
      <c r="N5" s="357" t="s">
        <v>74</v>
      </c>
      <c r="O5" s="357" t="s">
        <v>74</v>
      </c>
      <c r="P5" s="357" t="s">
        <v>74</v>
      </c>
      <c r="Q5" s="357" t="s">
        <v>74</v>
      </c>
      <c r="R5" s="357" t="s">
        <v>74</v>
      </c>
      <c r="S5" s="146"/>
      <c r="T5" s="354" t="str">
        <f>IF(SUM(AD5:AJ6)=0,"",SUM(AD5:AJ5))</f>
        <v/>
      </c>
      <c r="U5" s="288"/>
      <c r="V5" s="146"/>
      <c r="X5" s="148"/>
      <c r="Y5" s="149"/>
      <c r="Z5" s="149"/>
      <c r="AA5" s="149"/>
      <c r="AD5" s="158">
        <f>IF(N5&gt;N8,1,0)</f>
        <v>0</v>
      </c>
      <c r="AE5" s="158">
        <f>IF(O5&gt;O8,1,0)</f>
        <v>0</v>
      </c>
      <c r="AF5" s="158">
        <f>IF(P5&gt;P8,1,0)</f>
        <v>0</v>
      </c>
      <c r="AG5" s="158">
        <f>IF(Q5&gt;Q8,1,0)</f>
        <v>0</v>
      </c>
      <c r="AH5" s="158">
        <f>IF(R5&gt;R8,1,0)</f>
        <v>0</v>
      </c>
      <c r="AI5" s="158"/>
      <c r="AJ5" s="158"/>
      <c r="AL5" s="158" t="e">
        <f>IF(ISBLANK(N5)=TRUE,"",IF(AD5=1,N8,-N5))</f>
        <v>#VALUE!</v>
      </c>
      <c r="AM5" s="158" t="e">
        <f>IF(ISBLANK(O5)=TRUE,"",IF(AE5=1,O8,-O5))</f>
        <v>#VALUE!</v>
      </c>
      <c r="AN5" s="158" t="e">
        <f>IF(ISBLANK(P5)=TRUE,"",IF(AF5=1,P8,-P5))</f>
        <v>#VALUE!</v>
      </c>
      <c r="AO5" s="158" t="e">
        <f>IF(ISBLANK(Q5)=TRUE,"",IF(AG5=1,Q8,-Q5))</f>
        <v>#VALUE!</v>
      </c>
      <c r="AP5" s="158" t="e">
        <f>IF(ISBLANK(R5)=TRUE,"",IF(AH5=1,R8,-R5))</f>
        <v>#VALUE!</v>
      </c>
      <c r="AQ5" s="158"/>
      <c r="AR5" s="158"/>
      <c r="AT5" s="150"/>
      <c r="AX5" s="159" t="s">
        <v>4</v>
      </c>
      <c r="AY5" s="159">
        <v>1</v>
      </c>
    </row>
    <row r="6" spans="1:51" s="147" customFormat="1" ht="61.5">
      <c r="A6" s="140"/>
      <c r="B6" s="140"/>
      <c r="C6" s="141"/>
      <c r="D6" s="141"/>
      <c r="E6" s="152" t="s">
        <v>91</v>
      </c>
      <c r="F6" s="153">
        <f>zapis!$T$13</f>
        <v>0</v>
      </c>
      <c r="G6" s="157"/>
      <c r="H6" s="164"/>
      <c r="I6" s="355" t="str">
        <f>zapis!D11</f>
        <v xml:space="preserve"> </v>
      </c>
      <c r="J6" s="356"/>
      <c r="K6" s="356"/>
      <c r="L6" s="356"/>
      <c r="M6" s="146"/>
      <c r="N6" s="358"/>
      <c r="O6" s="358"/>
      <c r="P6" s="358"/>
      <c r="Q6" s="358"/>
      <c r="R6" s="358"/>
      <c r="S6" s="146"/>
      <c r="T6" s="354"/>
      <c r="U6" s="288"/>
      <c r="V6" s="146"/>
      <c r="X6" s="148"/>
      <c r="Y6" s="149"/>
      <c r="Z6" s="149"/>
      <c r="AA6" s="149"/>
      <c r="AD6" s="158">
        <f>IF(N8&gt;N5,1,0)</f>
        <v>0</v>
      </c>
      <c r="AE6" s="158">
        <f>IF(O8&gt;O5,1,0)</f>
        <v>0</v>
      </c>
      <c r="AF6" s="158">
        <f>IF(P8&gt;P5,1,0)</f>
        <v>0</v>
      </c>
      <c r="AG6" s="158">
        <f>IF(Q8&gt;Q5,1,0)</f>
        <v>0</v>
      </c>
      <c r="AH6" s="158">
        <f>IF(R8&gt;R5,1,0)</f>
        <v>0</v>
      </c>
      <c r="AI6" s="158"/>
      <c r="AJ6" s="158"/>
      <c r="AL6" s="158" t="e">
        <f>IF(ISBLANK(N8)=TRUE,"",IF(AD6=1,N5,-N8))</f>
        <v>#VALUE!</v>
      </c>
      <c r="AM6" s="158" t="e">
        <f>IF(ISBLANK(O8)=TRUE,"",IF(AE6=1,O5,-O8))</f>
        <v>#VALUE!</v>
      </c>
      <c r="AN6" s="158" t="e">
        <f>IF(ISBLANK(P8)=TRUE,"",IF(AF6=1,P5,-P8))</f>
        <v>#VALUE!</v>
      </c>
      <c r="AO6" s="158" t="e">
        <f>IF(ISBLANK(Q8)=TRUE,"",IF(AG6=1,Q5,-Q8))</f>
        <v>#VALUE!</v>
      </c>
      <c r="AP6" s="158" t="e">
        <f>IF(ISBLANK(R8)=TRUE,"",IF(AH6=1,R5,-R8))</f>
        <v>#VALUE!</v>
      </c>
      <c r="AQ6" s="158"/>
      <c r="AR6" s="158"/>
      <c r="AT6" s="150"/>
      <c r="AX6" s="159" t="s">
        <v>5</v>
      </c>
      <c r="AY6" s="159">
        <v>2</v>
      </c>
    </row>
    <row r="7" spans="1:51" s="147" customFormat="1" ht="61.5">
      <c r="A7" s="140"/>
      <c r="B7" s="140"/>
      <c r="C7" s="141"/>
      <c r="D7" s="141"/>
      <c r="E7" s="152"/>
      <c r="F7" s="160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288"/>
      <c r="V7" s="146"/>
      <c r="X7" s="148"/>
      <c r="Y7" s="149"/>
      <c r="Z7" s="149"/>
      <c r="AA7" s="149"/>
      <c r="AT7" s="150"/>
      <c r="AX7" s="159" t="s">
        <v>6</v>
      </c>
      <c r="AY7" s="159">
        <v>3</v>
      </c>
    </row>
    <row r="8" spans="1:51" s="147" customFormat="1" ht="61.5">
      <c r="A8" s="140"/>
      <c r="B8" s="140"/>
      <c r="C8" s="141"/>
      <c r="D8" s="141"/>
      <c r="E8" s="152" t="s">
        <v>92</v>
      </c>
      <c r="F8" s="153">
        <f>zapis!$V$13</f>
        <v>0</v>
      </c>
      <c r="G8" s="157"/>
      <c r="H8" s="164"/>
      <c r="I8" s="355" t="str">
        <f>zapis!D28</f>
        <v xml:space="preserve"> </v>
      </c>
      <c r="J8" s="356"/>
      <c r="K8" s="356"/>
      <c r="L8" s="356"/>
      <c r="M8" s="146"/>
      <c r="N8" s="357" t="s">
        <v>74</v>
      </c>
      <c r="O8" s="357" t="s">
        <v>74</v>
      </c>
      <c r="P8" s="357" t="s">
        <v>74</v>
      </c>
      <c r="Q8" s="357" t="s">
        <v>74</v>
      </c>
      <c r="R8" s="357" t="s">
        <v>74</v>
      </c>
      <c r="S8" s="146"/>
      <c r="T8" s="354" t="str">
        <f>IF(SUM(AD5:AJ6)=0,"",SUM(AD6:AJ6))</f>
        <v/>
      </c>
      <c r="U8" s="288"/>
      <c r="V8" s="146"/>
      <c r="X8" s="148"/>
      <c r="Y8" s="149"/>
      <c r="Z8" s="149"/>
      <c r="AA8" s="149"/>
      <c r="AT8" s="150"/>
      <c r="AX8" s="159" t="s">
        <v>7</v>
      </c>
      <c r="AY8" s="159">
        <v>4</v>
      </c>
    </row>
    <row r="9" spans="1:51" s="147" customFormat="1" ht="61.5">
      <c r="A9" s="140"/>
      <c r="B9" s="140"/>
      <c r="C9" s="141"/>
      <c r="D9" s="141"/>
      <c r="E9" s="161"/>
      <c r="F9" s="162"/>
      <c r="G9" s="157"/>
      <c r="H9" s="164"/>
      <c r="I9" s="355" t="str">
        <f>zapis!D29</f>
        <v xml:space="preserve"> </v>
      </c>
      <c r="J9" s="356"/>
      <c r="K9" s="356"/>
      <c r="L9" s="356"/>
      <c r="M9" s="146"/>
      <c r="N9" s="358"/>
      <c r="O9" s="358"/>
      <c r="P9" s="358"/>
      <c r="Q9" s="358"/>
      <c r="R9" s="358"/>
      <c r="S9" s="146"/>
      <c r="T9" s="354"/>
      <c r="U9" s="288"/>
      <c r="V9" s="146"/>
      <c r="X9" s="148"/>
      <c r="Y9" s="149"/>
      <c r="Z9" s="149"/>
      <c r="AA9" s="149"/>
      <c r="AT9" s="150"/>
      <c r="AX9" s="159" t="s">
        <v>93</v>
      </c>
      <c r="AY9" s="159">
        <v>5</v>
      </c>
    </row>
    <row r="10" spans="1:51" s="147" customFormat="1" ht="61.5">
      <c r="A10" s="140"/>
      <c r="B10" s="140"/>
      <c r="C10" s="141"/>
      <c r="D10" s="141"/>
      <c r="E10" s="152" t="s">
        <v>94</v>
      </c>
      <c r="F10" s="153" t="s">
        <v>95</v>
      </c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288"/>
      <c r="V10" s="146"/>
      <c r="X10" s="148"/>
      <c r="Y10" s="149"/>
      <c r="Z10" s="149"/>
      <c r="AA10" s="149"/>
      <c r="AT10" s="150"/>
      <c r="AX10" s="159" t="s">
        <v>96</v>
      </c>
      <c r="AY10" s="159">
        <v>6</v>
      </c>
    </row>
    <row r="11" spans="1:51" s="147" customFormat="1" ht="61.5">
      <c r="A11" s="140"/>
      <c r="B11" s="140"/>
      <c r="C11" s="141"/>
      <c r="D11" s="141"/>
      <c r="E11" s="161"/>
      <c r="F11" s="162"/>
      <c r="G11" s="146"/>
      <c r="H11" s="146"/>
      <c r="I11" s="146" t="s">
        <v>22</v>
      </c>
      <c r="J11" s="146"/>
      <c r="K11" s="146"/>
      <c r="L11" s="146"/>
      <c r="M11" s="146"/>
      <c r="N11" s="163"/>
      <c r="O11" s="156"/>
      <c r="P11" s="156" t="s">
        <v>97</v>
      </c>
      <c r="Q11" s="156"/>
      <c r="R11" s="156"/>
      <c r="S11" s="146"/>
      <c r="T11" s="146"/>
      <c r="U11" s="288"/>
      <c r="V11" s="146"/>
      <c r="X11" s="148"/>
      <c r="Y11" s="149"/>
      <c r="Z11" s="149"/>
      <c r="AA11" s="149"/>
      <c r="AT11" s="150"/>
      <c r="AX11" s="159" t="s">
        <v>98</v>
      </c>
      <c r="AY11" s="159">
        <v>7</v>
      </c>
    </row>
    <row r="12" spans="1:51" s="147" customFormat="1" ht="61.5">
      <c r="A12" s="140"/>
      <c r="B12" s="140"/>
      <c r="E12" s="152"/>
      <c r="F12" s="153"/>
      <c r="G12" s="146"/>
      <c r="H12" s="146"/>
      <c r="I12" s="362"/>
      <c r="J12" s="362"/>
      <c r="K12" s="362"/>
      <c r="L12" s="362"/>
      <c r="M12" s="146"/>
      <c r="N12" s="362" t="str">
        <f>IF(T5&gt;T8,I5,IF(T8&gt;T5,I8,""))</f>
        <v/>
      </c>
      <c r="O12" s="362"/>
      <c r="P12" s="362"/>
      <c r="Q12" s="362"/>
      <c r="R12" s="362"/>
      <c r="S12" s="363"/>
      <c r="T12" s="146"/>
      <c r="U12" s="288"/>
      <c r="V12" s="146"/>
      <c r="X12" s="148"/>
      <c r="Y12" s="149"/>
      <c r="Z12" s="149"/>
      <c r="AA12" s="149"/>
      <c r="AT12" s="150"/>
      <c r="AX12" s="159" t="s">
        <v>99</v>
      </c>
      <c r="AY12" s="159">
        <v>8</v>
      </c>
    </row>
    <row r="13" spans="1:51" s="147" customFormat="1" ht="61.5">
      <c r="A13" s="140"/>
      <c r="B13" s="140"/>
      <c r="E13" s="161"/>
      <c r="F13" s="162"/>
      <c r="G13" s="146"/>
      <c r="H13" s="146"/>
      <c r="I13" s="362"/>
      <c r="J13" s="362"/>
      <c r="K13" s="362"/>
      <c r="L13" s="362"/>
      <c r="M13" s="146"/>
      <c r="N13" s="362" t="str">
        <f>IF(T5&gt;T8,I6,IF(T8&gt;T5,I9,""))</f>
        <v/>
      </c>
      <c r="O13" s="362"/>
      <c r="P13" s="362"/>
      <c r="Q13" s="362"/>
      <c r="R13" s="362"/>
      <c r="S13" s="363"/>
      <c r="T13" s="146"/>
      <c r="U13" s="288"/>
      <c r="V13" s="146"/>
      <c r="X13" s="148"/>
      <c r="Y13" s="149"/>
      <c r="Z13" s="149"/>
      <c r="AA13" s="149"/>
      <c r="AT13" s="150"/>
      <c r="AX13" s="151"/>
      <c r="AY13" s="151"/>
    </row>
    <row r="14" spans="1:51" s="147" customFormat="1" ht="61.5">
      <c r="A14" s="140"/>
      <c r="B14" s="140"/>
      <c r="E14" s="161"/>
      <c r="F14" s="165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288"/>
      <c r="V14" s="146"/>
      <c r="X14" s="148"/>
      <c r="Y14" s="149"/>
      <c r="Z14" s="149"/>
      <c r="AA14" s="149"/>
      <c r="AT14" s="150"/>
      <c r="AX14" s="151"/>
      <c r="AY14" s="151"/>
    </row>
    <row r="15" spans="1:51" s="147" customFormat="1" ht="61.5">
      <c r="A15" s="140"/>
      <c r="B15" s="140"/>
      <c r="E15" s="161"/>
      <c r="F15" s="162"/>
      <c r="G15" s="146"/>
      <c r="H15" s="146" t="s">
        <v>100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288"/>
      <c r="V15" s="146"/>
      <c r="X15" s="148"/>
      <c r="Y15" s="149"/>
      <c r="Z15" s="149"/>
      <c r="AA15" s="149"/>
      <c r="AT15" s="150"/>
      <c r="AX15" s="151"/>
      <c r="AY15" s="151"/>
    </row>
    <row r="16" spans="1:51" s="147" customFormat="1" ht="61.5">
      <c r="A16" s="140"/>
      <c r="B16" s="140"/>
      <c r="E16" s="161"/>
      <c r="F16" s="162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288"/>
      <c r="V16" s="146"/>
      <c r="X16" s="148"/>
      <c r="Y16" s="149"/>
      <c r="Z16" s="149"/>
      <c r="AA16" s="149"/>
      <c r="AT16" s="150"/>
      <c r="AX16" s="151"/>
      <c r="AY16" s="151"/>
    </row>
    <row r="17" spans="1:75" s="147" customFormat="1" ht="61.5">
      <c r="A17" s="140"/>
      <c r="B17" s="140"/>
      <c r="E17" s="161"/>
      <c r="F17" s="162"/>
      <c r="G17" s="146"/>
      <c r="H17" s="146"/>
      <c r="I17" s="364" t="str">
        <f>I5</f>
        <v xml:space="preserve"> </v>
      </c>
      <c r="J17" s="364"/>
      <c r="K17" s="364"/>
      <c r="L17" s="364"/>
      <c r="M17" s="146"/>
      <c r="N17" s="146"/>
      <c r="O17" s="163"/>
      <c r="P17" s="364" t="str">
        <f>I8</f>
        <v xml:space="preserve"> </v>
      </c>
      <c r="Q17" s="364"/>
      <c r="R17" s="364"/>
      <c r="S17" s="365"/>
      <c r="T17" s="146"/>
      <c r="U17" s="288"/>
      <c r="V17" s="146"/>
      <c r="X17" s="148"/>
      <c r="Y17" s="149"/>
      <c r="Z17" s="149"/>
      <c r="AA17" s="149"/>
      <c r="AT17" s="150"/>
      <c r="AX17" s="151"/>
      <c r="AY17" s="151"/>
    </row>
    <row r="18" spans="1:75" s="147" customFormat="1" ht="61.5">
      <c r="A18" s="140"/>
      <c r="B18" s="140"/>
      <c r="E18" s="152"/>
      <c r="F18" s="153"/>
      <c r="G18" s="146"/>
      <c r="H18" s="146"/>
      <c r="I18" s="364" t="str">
        <f>I6</f>
        <v xml:space="preserve"> </v>
      </c>
      <c r="J18" s="364"/>
      <c r="K18" s="364"/>
      <c r="L18" s="364"/>
      <c r="M18" s="146"/>
      <c r="N18" s="146"/>
      <c r="O18" s="146"/>
      <c r="P18" s="364" t="str">
        <f>I9</f>
        <v xml:space="preserve"> </v>
      </c>
      <c r="Q18" s="364"/>
      <c r="R18" s="364"/>
      <c r="S18" s="365"/>
      <c r="T18" s="146"/>
      <c r="U18" s="288"/>
      <c r="V18" s="146"/>
      <c r="X18" s="148"/>
      <c r="Y18" s="149"/>
      <c r="Z18" s="149"/>
      <c r="AA18" s="149"/>
      <c r="AT18" s="150"/>
      <c r="AX18" s="151"/>
      <c r="AY18" s="151"/>
    </row>
    <row r="19" spans="1:75" s="147" customFormat="1" ht="61.5">
      <c r="A19" s="140"/>
      <c r="B19" s="140"/>
      <c r="E19" s="152"/>
      <c r="F19" s="153"/>
      <c r="G19" s="146"/>
      <c r="H19" s="166" t="s">
        <v>101</v>
      </c>
      <c r="I19" s="359"/>
      <c r="J19" s="360"/>
      <c r="K19" s="360"/>
      <c r="L19" s="361"/>
      <c r="M19" s="146"/>
      <c r="N19" s="146"/>
      <c r="O19" s="166" t="s">
        <v>101</v>
      </c>
      <c r="P19" s="362"/>
      <c r="Q19" s="362"/>
      <c r="R19" s="362"/>
      <c r="S19" s="362"/>
      <c r="T19" s="146"/>
      <c r="U19" s="288"/>
      <c r="V19" s="146"/>
      <c r="X19" s="148"/>
      <c r="Y19" s="149"/>
      <c r="Z19" s="149"/>
      <c r="AA19" s="149"/>
      <c r="AT19" s="150"/>
      <c r="AX19" s="151"/>
      <c r="AY19" s="151"/>
    </row>
    <row r="20" spans="1:75" s="147" customFormat="1" ht="61.5">
      <c r="A20" s="140"/>
      <c r="B20" s="140"/>
      <c r="E20" s="152"/>
      <c r="F20" s="153"/>
      <c r="G20" s="146"/>
      <c r="H20" s="166" t="s">
        <v>102</v>
      </c>
      <c r="I20" s="362"/>
      <c r="J20" s="362"/>
      <c r="K20" s="362"/>
      <c r="L20" s="362"/>
      <c r="M20" s="146"/>
      <c r="N20" s="146"/>
      <c r="O20" s="166" t="s">
        <v>102</v>
      </c>
      <c r="P20" s="362"/>
      <c r="Q20" s="362"/>
      <c r="R20" s="362"/>
      <c r="S20" s="362"/>
      <c r="T20" s="146"/>
      <c r="U20" s="288"/>
      <c r="V20" s="146"/>
      <c r="X20" s="148"/>
      <c r="Y20" s="149"/>
      <c r="Z20" s="149"/>
      <c r="AA20" s="149"/>
      <c r="AT20" s="150"/>
      <c r="AX20" s="151"/>
      <c r="AY20" s="151"/>
    </row>
    <row r="21" spans="1:75" s="147" customFormat="1" ht="61.5">
      <c r="A21" s="140"/>
      <c r="B21" s="140"/>
      <c r="E21" s="152"/>
      <c r="F21" s="153"/>
      <c r="G21" s="146"/>
      <c r="H21" s="166" t="s">
        <v>102</v>
      </c>
      <c r="I21" s="362"/>
      <c r="J21" s="362"/>
      <c r="K21" s="362"/>
      <c r="L21" s="362"/>
      <c r="M21" s="146"/>
      <c r="N21" s="146"/>
      <c r="O21" s="166" t="s">
        <v>102</v>
      </c>
      <c r="P21" s="362"/>
      <c r="Q21" s="362"/>
      <c r="R21" s="362"/>
      <c r="S21" s="362"/>
      <c r="T21" s="146"/>
      <c r="U21" s="288"/>
      <c r="V21" s="146"/>
      <c r="X21" s="148"/>
      <c r="Y21" s="149"/>
      <c r="Z21" s="149"/>
      <c r="AA21" s="149"/>
      <c r="AT21" s="150"/>
      <c r="AX21" s="151"/>
      <c r="AY21" s="151"/>
    </row>
    <row r="22" spans="1:75" s="147" customFormat="1" ht="62.25" thickBot="1">
      <c r="A22" s="140"/>
      <c r="B22" s="140"/>
      <c r="E22" s="167"/>
      <c r="F22" s="168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70"/>
      <c r="T22" s="170"/>
      <c r="U22" s="289"/>
      <c r="V22" s="146"/>
      <c r="X22" s="148"/>
      <c r="Y22" s="149"/>
      <c r="Z22" s="149"/>
      <c r="AA22" s="149"/>
      <c r="AT22" s="150"/>
      <c r="AX22" s="151"/>
      <c r="AY22" s="151"/>
    </row>
    <row r="23" spans="1:75" ht="93" thickBot="1">
      <c r="A23" s="140"/>
      <c r="B23" s="140"/>
      <c r="C23" s="147"/>
      <c r="D23" s="147"/>
      <c r="E23" s="147"/>
      <c r="F23" s="171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79"/>
      <c r="V23" s="147"/>
      <c r="W23" s="147"/>
      <c r="X23" s="148"/>
      <c r="Y23" s="149"/>
      <c r="Z23" s="149"/>
      <c r="AA23" s="149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50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0"/>
      <c r="BS23" s="140"/>
      <c r="BT23" s="147"/>
      <c r="BU23" s="147"/>
      <c r="BV23" s="147"/>
      <c r="BW23" s="172"/>
    </row>
    <row r="24" spans="1:75" s="147" customFormat="1" ht="61.5">
      <c r="A24" s="140"/>
      <c r="B24" s="140"/>
      <c r="C24" s="141"/>
      <c r="D24" s="141"/>
      <c r="E24" s="142" t="s">
        <v>13</v>
      </c>
      <c r="F24" s="143" t="str">
        <f>zapis!$Q$7</f>
        <v xml:space="preserve"> </v>
      </c>
      <c r="G24" s="144"/>
      <c r="H24" s="145" t="s">
        <v>84</v>
      </c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 t="s">
        <v>85</v>
      </c>
      <c r="U24" s="287">
        <v>2</v>
      </c>
      <c r="V24" s="146"/>
      <c r="W24" s="147">
        <f>A26</f>
        <v>0</v>
      </c>
      <c r="X24" s="148" t="str">
        <f>CONCATENATE(T26,":",T29)</f>
        <v>:</v>
      </c>
      <c r="Y24" s="149" t="str">
        <f>IF(T26&gt;T29,B26,IF(T29&gt;T26,B29,""))</f>
        <v/>
      </c>
      <c r="Z24" s="149" t="str">
        <f>IF(T26&gt;T29,AT24,IF(T29&gt;T26,AT25,""))</f>
        <v/>
      </c>
      <c r="AA24" s="149" t="str">
        <f>CONCATENATE("Tbl.: ",F26,"   H: ",F29,"   D: ",F28)</f>
        <v xml:space="preserve">Tbl.:    H: 0   D: </v>
      </c>
      <c r="AC24" s="147" t="s">
        <v>86</v>
      </c>
      <c r="AT24" s="150" t="e">
        <f>CONCATENATE(T26,":",T29, " ( ",AL26,",",AM26,",",AN26,",",AO26,",",AP26,",",AQ26,",",AR26," ) ")</f>
        <v>#VALUE!</v>
      </c>
      <c r="AX24" s="151"/>
      <c r="AY24" s="151"/>
    </row>
    <row r="25" spans="1:75" s="147" customFormat="1" ht="61.5">
      <c r="A25" s="140"/>
      <c r="B25" s="140"/>
      <c r="C25" s="141"/>
      <c r="D25" s="141"/>
      <c r="E25" s="152" t="s">
        <v>14</v>
      </c>
      <c r="F25" s="153" t="str">
        <f>zapis!$Q$9</f>
        <v xml:space="preserve"> </v>
      </c>
      <c r="G25" s="154" t="s">
        <v>87</v>
      </c>
      <c r="H25" s="155" t="s">
        <v>88</v>
      </c>
      <c r="I25" s="146"/>
      <c r="J25" s="146"/>
      <c r="K25" s="146"/>
      <c r="L25" s="146"/>
      <c r="M25" s="146"/>
      <c r="N25" s="156">
        <v>1</v>
      </c>
      <c r="O25" s="156">
        <v>2</v>
      </c>
      <c r="P25" s="156">
        <v>3</v>
      </c>
      <c r="Q25" s="156">
        <v>4</v>
      </c>
      <c r="R25" s="156">
        <v>5</v>
      </c>
      <c r="S25" s="146"/>
      <c r="T25" s="156" t="s">
        <v>89</v>
      </c>
      <c r="U25" s="288"/>
      <c r="V25" s="146"/>
      <c r="X25" s="148"/>
      <c r="Y25" s="149"/>
      <c r="Z25" s="149"/>
      <c r="AA25" s="149"/>
      <c r="AC25" s="147" t="s">
        <v>90</v>
      </c>
      <c r="AT25" s="150" t="e">
        <f>CONCATENATE(T29,":",T26, " ( ",AL27,",",AM27,",",AN27,",",AO27,",",AP27,",",AQ27,",",AR27," ) ")</f>
        <v>#VALUE!</v>
      </c>
      <c r="AX25" s="151"/>
      <c r="AY25" s="151"/>
    </row>
    <row r="26" spans="1:75" s="147" customFormat="1" ht="61.5">
      <c r="A26" s="140"/>
      <c r="B26" s="140"/>
      <c r="C26" s="141"/>
      <c r="D26" s="141"/>
      <c r="E26" s="152"/>
      <c r="F26" s="153"/>
      <c r="G26" s="157"/>
      <c r="H26" s="164"/>
      <c r="I26" s="355" t="str">
        <f>zapis!D12</f>
        <v xml:space="preserve"> </v>
      </c>
      <c r="J26" s="356"/>
      <c r="K26" s="356"/>
      <c r="L26" s="356"/>
      <c r="M26" s="146"/>
      <c r="N26" s="357" t="s">
        <v>74</v>
      </c>
      <c r="O26" s="357" t="s">
        <v>74</v>
      </c>
      <c r="P26" s="357" t="s">
        <v>74</v>
      </c>
      <c r="Q26" s="357" t="s">
        <v>74</v>
      </c>
      <c r="R26" s="357" t="s">
        <v>74</v>
      </c>
      <c r="S26" s="146"/>
      <c r="T26" s="354" t="str">
        <f>IF(SUM(AD26:AJ27)=0,"",SUM(AD26:AJ26))</f>
        <v/>
      </c>
      <c r="U26" s="288"/>
      <c r="V26" s="146"/>
      <c r="X26" s="148"/>
      <c r="Y26" s="149"/>
      <c r="Z26" s="149"/>
      <c r="AA26" s="149"/>
      <c r="AD26" s="158">
        <f>IF(N26&gt;N29,1,0)</f>
        <v>0</v>
      </c>
      <c r="AE26" s="158">
        <f>IF(O26&gt;O29,1,0)</f>
        <v>0</v>
      </c>
      <c r="AF26" s="158">
        <f>IF(P26&gt;P29,1,0)</f>
        <v>0</v>
      </c>
      <c r="AG26" s="158">
        <f>IF(Q26&gt;Q29,1,0)</f>
        <v>0</v>
      </c>
      <c r="AH26" s="158">
        <f>IF(R26&gt;R29,1,0)</f>
        <v>0</v>
      </c>
      <c r="AI26" s="158"/>
      <c r="AJ26" s="158"/>
      <c r="AL26" s="158" t="e">
        <f>IF(ISBLANK(N26)=TRUE,"",IF(AD26=1,N29,-N26))</f>
        <v>#VALUE!</v>
      </c>
      <c r="AM26" s="158" t="e">
        <f>IF(ISBLANK(O26)=TRUE,"",IF(AE26=1,O29,-O26))</f>
        <v>#VALUE!</v>
      </c>
      <c r="AN26" s="158" t="e">
        <f>IF(ISBLANK(P26)=TRUE,"",IF(AF26=1,P29,-P26))</f>
        <v>#VALUE!</v>
      </c>
      <c r="AO26" s="158" t="e">
        <f>IF(ISBLANK(Q26)=TRUE,"",IF(AG26=1,Q29,-Q26))</f>
        <v>#VALUE!</v>
      </c>
      <c r="AP26" s="158" t="e">
        <f>IF(ISBLANK(R26)=TRUE,"",IF(AH26=1,R29,-R26))</f>
        <v>#VALUE!</v>
      </c>
      <c r="AQ26" s="158"/>
      <c r="AR26" s="158"/>
      <c r="AT26" s="150"/>
      <c r="AX26" s="159" t="s">
        <v>4</v>
      </c>
      <c r="AY26" s="159">
        <v>1</v>
      </c>
    </row>
    <row r="27" spans="1:75" s="147" customFormat="1" ht="61.5">
      <c r="A27" s="140"/>
      <c r="B27" s="140"/>
      <c r="C27" s="141"/>
      <c r="D27" s="141"/>
      <c r="E27" s="152" t="s">
        <v>91</v>
      </c>
      <c r="F27" s="153">
        <f>zapis!$T$13</f>
        <v>0</v>
      </c>
      <c r="G27" s="157"/>
      <c r="H27" s="164"/>
      <c r="I27" s="355" t="str">
        <f>zapis!D13</f>
        <v xml:space="preserve"> </v>
      </c>
      <c r="J27" s="356"/>
      <c r="K27" s="356"/>
      <c r="L27" s="356"/>
      <c r="M27" s="146"/>
      <c r="N27" s="358"/>
      <c r="O27" s="358"/>
      <c r="P27" s="358"/>
      <c r="Q27" s="358"/>
      <c r="R27" s="358"/>
      <c r="S27" s="146"/>
      <c r="T27" s="354"/>
      <c r="U27" s="288"/>
      <c r="V27" s="146"/>
      <c r="X27" s="148"/>
      <c r="Y27" s="149"/>
      <c r="Z27" s="149"/>
      <c r="AA27" s="149"/>
      <c r="AD27" s="158">
        <f>IF(N29&gt;N26,1,0)</f>
        <v>0</v>
      </c>
      <c r="AE27" s="158">
        <f>IF(O29&gt;O26,1,0)</f>
        <v>0</v>
      </c>
      <c r="AF27" s="158">
        <f>IF(P29&gt;P26,1,0)</f>
        <v>0</v>
      </c>
      <c r="AG27" s="158">
        <f>IF(Q29&gt;Q26,1,0)</f>
        <v>0</v>
      </c>
      <c r="AH27" s="158">
        <f>IF(R29&gt;R26,1,0)</f>
        <v>0</v>
      </c>
      <c r="AI27" s="158"/>
      <c r="AJ27" s="158"/>
      <c r="AL27" s="158" t="e">
        <f>IF(ISBLANK(N29)=TRUE,"",IF(AD27=1,N26,-N29))</f>
        <v>#VALUE!</v>
      </c>
      <c r="AM27" s="158" t="e">
        <f>IF(ISBLANK(O29)=TRUE,"",IF(AE27=1,O26,-O29))</f>
        <v>#VALUE!</v>
      </c>
      <c r="AN27" s="158" t="e">
        <f>IF(ISBLANK(P29)=TRUE,"",IF(AF27=1,P26,-P29))</f>
        <v>#VALUE!</v>
      </c>
      <c r="AO27" s="158" t="e">
        <f>IF(ISBLANK(Q29)=TRUE,"",IF(AG27=1,Q26,-Q29))</f>
        <v>#VALUE!</v>
      </c>
      <c r="AP27" s="158" t="e">
        <f>IF(ISBLANK(R29)=TRUE,"",IF(AH27=1,R26,-R29))</f>
        <v>#VALUE!</v>
      </c>
      <c r="AQ27" s="158"/>
      <c r="AR27" s="158"/>
      <c r="AT27" s="150"/>
      <c r="AX27" s="159" t="s">
        <v>5</v>
      </c>
      <c r="AY27" s="159">
        <v>2</v>
      </c>
    </row>
    <row r="28" spans="1:75" s="147" customFormat="1" ht="61.5">
      <c r="A28" s="140"/>
      <c r="B28" s="140"/>
      <c r="C28" s="141"/>
      <c r="D28" s="141"/>
      <c r="E28" s="152"/>
      <c r="F28" s="160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288"/>
      <c r="V28" s="146"/>
      <c r="X28" s="148"/>
      <c r="Y28" s="149"/>
      <c r="Z28" s="149"/>
      <c r="AA28" s="149"/>
      <c r="AT28" s="150"/>
      <c r="AX28" s="159" t="s">
        <v>6</v>
      </c>
      <c r="AY28" s="159">
        <v>3</v>
      </c>
    </row>
    <row r="29" spans="1:75" s="147" customFormat="1" ht="61.5">
      <c r="A29" s="140"/>
      <c r="B29" s="140"/>
      <c r="C29" s="141"/>
      <c r="D29" s="141"/>
      <c r="E29" s="152" t="s">
        <v>92</v>
      </c>
      <c r="F29" s="153">
        <f>zapis!$V$13</f>
        <v>0</v>
      </c>
      <c r="G29" s="157"/>
      <c r="H29" s="164"/>
      <c r="I29" s="355" t="str">
        <f>zapis!D30</f>
        <v xml:space="preserve"> </v>
      </c>
      <c r="J29" s="356"/>
      <c r="K29" s="356"/>
      <c r="L29" s="356"/>
      <c r="M29" s="146"/>
      <c r="N29" s="357" t="s">
        <v>74</v>
      </c>
      <c r="O29" s="357" t="s">
        <v>74</v>
      </c>
      <c r="P29" s="357" t="s">
        <v>74</v>
      </c>
      <c r="Q29" s="357" t="s">
        <v>74</v>
      </c>
      <c r="R29" s="357" t="s">
        <v>74</v>
      </c>
      <c r="S29" s="146"/>
      <c r="T29" s="354" t="str">
        <f>IF(SUM(AD26:AJ27)=0,"",SUM(AD27:AJ27))</f>
        <v/>
      </c>
      <c r="U29" s="288"/>
      <c r="V29" s="146"/>
      <c r="X29" s="148"/>
      <c r="Y29" s="149"/>
      <c r="Z29" s="149"/>
      <c r="AA29" s="149"/>
      <c r="AT29" s="150"/>
      <c r="AX29" s="159" t="s">
        <v>7</v>
      </c>
      <c r="AY29" s="159">
        <v>4</v>
      </c>
    </row>
    <row r="30" spans="1:75" s="147" customFormat="1" ht="61.5">
      <c r="A30" s="140"/>
      <c r="B30" s="140"/>
      <c r="C30" s="141"/>
      <c r="D30" s="141"/>
      <c r="E30" s="161"/>
      <c r="F30" s="162"/>
      <c r="G30" s="157"/>
      <c r="H30" s="164"/>
      <c r="I30" s="355" t="str">
        <f>zapis!D31</f>
        <v xml:space="preserve"> </v>
      </c>
      <c r="J30" s="356"/>
      <c r="K30" s="356"/>
      <c r="L30" s="356"/>
      <c r="M30" s="146"/>
      <c r="N30" s="358"/>
      <c r="O30" s="358"/>
      <c r="P30" s="358"/>
      <c r="Q30" s="358"/>
      <c r="R30" s="358"/>
      <c r="S30" s="146"/>
      <c r="T30" s="354"/>
      <c r="U30" s="288"/>
      <c r="V30" s="146"/>
      <c r="X30" s="148"/>
      <c r="Y30" s="149"/>
      <c r="Z30" s="149"/>
      <c r="AA30" s="149"/>
      <c r="AT30" s="150"/>
      <c r="AX30" s="159" t="s">
        <v>93</v>
      </c>
      <c r="AY30" s="159">
        <v>5</v>
      </c>
    </row>
    <row r="31" spans="1:75" s="147" customFormat="1" ht="61.5">
      <c r="A31" s="140"/>
      <c r="B31" s="140"/>
      <c r="C31" s="141"/>
      <c r="D31" s="141"/>
      <c r="E31" s="152" t="s">
        <v>94</v>
      </c>
      <c r="F31" s="153" t="s">
        <v>106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288"/>
      <c r="V31" s="146"/>
      <c r="X31" s="148"/>
      <c r="Y31" s="149"/>
      <c r="Z31" s="149"/>
      <c r="AA31" s="149"/>
      <c r="AT31" s="150"/>
      <c r="AX31" s="159" t="s">
        <v>96</v>
      </c>
      <c r="AY31" s="159">
        <v>6</v>
      </c>
    </row>
    <row r="32" spans="1:75" s="147" customFormat="1" ht="61.5">
      <c r="A32" s="140"/>
      <c r="B32" s="140"/>
      <c r="C32" s="141"/>
      <c r="D32" s="141"/>
      <c r="E32" s="161"/>
      <c r="F32" s="162"/>
      <c r="G32" s="146"/>
      <c r="H32" s="146"/>
      <c r="I32" s="146" t="s">
        <v>22</v>
      </c>
      <c r="J32" s="146"/>
      <c r="K32" s="146"/>
      <c r="L32" s="146"/>
      <c r="M32" s="146"/>
      <c r="N32" s="163"/>
      <c r="O32" s="156"/>
      <c r="P32" s="156" t="s">
        <v>97</v>
      </c>
      <c r="Q32" s="156"/>
      <c r="R32" s="156"/>
      <c r="S32" s="146"/>
      <c r="T32" s="146"/>
      <c r="U32" s="288"/>
      <c r="V32" s="146"/>
      <c r="X32" s="148"/>
      <c r="Y32" s="149"/>
      <c r="Z32" s="149"/>
      <c r="AA32" s="149"/>
      <c r="AT32" s="150"/>
      <c r="AX32" s="159" t="s">
        <v>98</v>
      </c>
      <c r="AY32" s="159">
        <v>7</v>
      </c>
    </row>
    <row r="33" spans="1:51" s="147" customFormat="1" ht="61.5">
      <c r="A33" s="140"/>
      <c r="B33" s="140"/>
      <c r="E33" s="152"/>
      <c r="F33" s="153"/>
      <c r="G33" s="146"/>
      <c r="H33" s="146"/>
      <c r="I33" s="362"/>
      <c r="J33" s="362"/>
      <c r="K33" s="362"/>
      <c r="L33" s="362"/>
      <c r="M33" s="146"/>
      <c r="N33" s="362" t="str">
        <f>IF(T26&gt;T29,I26,IF(T29&gt;T26,I29,""))</f>
        <v/>
      </c>
      <c r="O33" s="362"/>
      <c r="P33" s="362"/>
      <c r="Q33" s="362"/>
      <c r="R33" s="362"/>
      <c r="S33" s="363"/>
      <c r="T33" s="146"/>
      <c r="U33" s="288"/>
      <c r="V33" s="146"/>
      <c r="X33" s="148"/>
      <c r="Y33" s="149"/>
      <c r="Z33" s="149"/>
      <c r="AA33" s="149"/>
      <c r="AT33" s="150"/>
      <c r="AX33" s="159" t="s">
        <v>99</v>
      </c>
      <c r="AY33" s="159">
        <v>8</v>
      </c>
    </row>
    <row r="34" spans="1:51" s="147" customFormat="1" ht="61.5">
      <c r="A34" s="140"/>
      <c r="B34" s="140"/>
      <c r="E34" s="161"/>
      <c r="F34" s="162"/>
      <c r="G34" s="146"/>
      <c r="H34" s="146"/>
      <c r="I34" s="362"/>
      <c r="J34" s="362"/>
      <c r="K34" s="362"/>
      <c r="L34" s="362"/>
      <c r="M34" s="146"/>
      <c r="N34" s="362" t="str">
        <f>IF(T26&gt;T29,I27,IF(T29&gt;T26,I30,""))</f>
        <v/>
      </c>
      <c r="O34" s="362"/>
      <c r="P34" s="362"/>
      <c r="Q34" s="362"/>
      <c r="R34" s="362"/>
      <c r="S34" s="363"/>
      <c r="T34" s="146"/>
      <c r="U34" s="288"/>
      <c r="V34" s="146"/>
      <c r="X34" s="148"/>
      <c r="Y34" s="149"/>
      <c r="Z34" s="149"/>
      <c r="AA34" s="149"/>
      <c r="AT34" s="150"/>
      <c r="AX34" s="151"/>
      <c r="AY34" s="151"/>
    </row>
    <row r="35" spans="1:51" s="147" customFormat="1" ht="61.5">
      <c r="A35" s="140"/>
      <c r="B35" s="140"/>
      <c r="E35" s="161"/>
      <c r="F35" s="165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288"/>
      <c r="V35" s="146"/>
      <c r="X35" s="148"/>
      <c r="Y35" s="149"/>
      <c r="Z35" s="149"/>
      <c r="AA35" s="149"/>
      <c r="AT35" s="150"/>
      <c r="AX35" s="151"/>
      <c r="AY35" s="151"/>
    </row>
    <row r="36" spans="1:51" s="147" customFormat="1" ht="61.5">
      <c r="A36" s="140"/>
      <c r="B36" s="140"/>
      <c r="E36" s="161"/>
      <c r="F36" s="162"/>
      <c r="G36" s="146"/>
      <c r="H36" s="146" t="s">
        <v>100</v>
      </c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288"/>
      <c r="V36" s="146"/>
      <c r="X36" s="148"/>
      <c r="Y36" s="149"/>
      <c r="Z36" s="149"/>
      <c r="AA36" s="149"/>
      <c r="AT36" s="150"/>
      <c r="AX36" s="151"/>
      <c r="AY36" s="151"/>
    </row>
    <row r="37" spans="1:51" s="147" customFormat="1" ht="61.5">
      <c r="A37" s="140"/>
      <c r="B37" s="140"/>
      <c r="E37" s="161"/>
      <c r="F37" s="162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288"/>
      <c r="V37" s="146"/>
      <c r="X37" s="148"/>
      <c r="Y37" s="149"/>
      <c r="Z37" s="149"/>
      <c r="AA37" s="149"/>
      <c r="AT37" s="150"/>
      <c r="AX37" s="151"/>
      <c r="AY37" s="151"/>
    </row>
    <row r="38" spans="1:51" s="147" customFormat="1" ht="61.5">
      <c r="A38" s="140"/>
      <c r="B38" s="140"/>
      <c r="E38" s="161"/>
      <c r="F38" s="162"/>
      <c r="G38" s="146"/>
      <c r="H38" s="146"/>
      <c r="I38" s="364" t="str">
        <f>I26</f>
        <v xml:space="preserve"> </v>
      </c>
      <c r="J38" s="364"/>
      <c r="K38" s="364"/>
      <c r="L38" s="364"/>
      <c r="M38" s="146"/>
      <c r="N38" s="146"/>
      <c r="O38" s="163"/>
      <c r="P38" s="364" t="str">
        <f>I29</f>
        <v xml:space="preserve"> </v>
      </c>
      <c r="Q38" s="364"/>
      <c r="R38" s="364"/>
      <c r="S38" s="365"/>
      <c r="T38" s="146"/>
      <c r="U38" s="288"/>
      <c r="V38" s="146"/>
      <c r="X38" s="148"/>
      <c r="Y38" s="149"/>
      <c r="Z38" s="149"/>
      <c r="AA38" s="149"/>
      <c r="AT38" s="150"/>
      <c r="AX38" s="151"/>
      <c r="AY38" s="151"/>
    </row>
    <row r="39" spans="1:51" s="147" customFormat="1" ht="61.5">
      <c r="A39" s="140"/>
      <c r="B39" s="140"/>
      <c r="E39" s="152"/>
      <c r="F39" s="153"/>
      <c r="G39" s="146"/>
      <c r="H39" s="146"/>
      <c r="I39" s="364" t="str">
        <f>I27</f>
        <v xml:space="preserve"> </v>
      </c>
      <c r="J39" s="364"/>
      <c r="K39" s="364"/>
      <c r="L39" s="364"/>
      <c r="M39" s="146"/>
      <c r="N39" s="146"/>
      <c r="O39" s="146"/>
      <c r="P39" s="364" t="str">
        <f>I30</f>
        <v xml:space="preserve"> </v>
      </c>
      <c r="Q39" s="364"/>
      <c r="R39" s="364"/>
      <c r="S39" s="365"/>
      <c r="T39" s="146"/>
      <c r="U39" s="288"/>
      <c r="V39" s="146"/>
      <c r="X39" s="148"/>
      <c r="Y39" s="149"/>
      <c r="Z39" s="149"/>
      <c r="AA39" s="149"/>
      <c r="AT39" s="150"/>
      <c r="AX39" s="151"/>
      <c r="AY39" s="151"/>
    </row>
    <row r="40" spans="1:51" s="147" customFormat="1" ht="61.5">
      <c r="A40" s="140"/>
      <c r="B40" s="140"/>
      <c r="E40" s="152"/>
      <c r="F40" s="153"/>
      <c r="G40" s="146"/>
      <c r="H40" s="166" t="s">
        <v>101</v>
      </c>
      <c r="I40" s="359"/>
      <c r="J40" s="360"/>
      <c r="K40" s="360"/>
      <c r="L40" s="361"/>
      <c r="M40" s="146"/>
      <c r="N40" s="146"/>
      <c r="O40" s="166" t="s">
        <v>101</v>
      </c>
      <c r="P40" s="362"/>
      <c r="Q40" s="362"/>
      <c r="R40" s="362"/>
      <c r="S40" s="362"/>
      <c r="T40" s="146"/>
      <c r="U40" s="288"/>
      <c r="V40" s="146"/>
      <c r="X40" s="148"/>
      <c r="Y40" s="149"/>
      <c r="Z40" s="149"/>
      <c r="AA40" s="149"/>
      <c r="AT40" s="150"/>
      <c r="AX40" s="151"/>
      <c r="AY40" s="151"/>
    </row>
    <row r="41" spans="1:51" s="147" customFormat="1" ht="61.5">
      <c r="A41" s="140"/>
      <c r="B41" s="140"/>
      <c r="E41" s="152"/>
      <c r="F41" s="153"/>
      <c r="G41" s="146"/>
      <c r="H41" s="166" t="s">
        <v>102</v>
      </c>
      <c r="I41" s="362"/>
      <c r="J41" s="362"/>
      <c r="K41" s="362"/>
      <c r="L41" s="362"/>
      <c r="M41" s="146"/>
      <c r="N41" s="146"/>
      <c r="O41" s="166" t="s">
        <v>102</v>
      </c>
      <c r="P41" s="362"/>
      <c r="Q41" s="362"/>
      <c r="R41" s="362"/>
      <c r="S41" s="362"/>
      <c r="T41" s="146"/>
      <c r="U41" s="288"/>
      <c r="V41" s="146"/>
      <c r="X41" s="148"/>
      <c r="Y41" s="149"/>
      <c r="Z41" s="149"/>
      <c r="AA41" s="149"/>
      <c r="AT41" s="150"/>
      <c r="AX41" s="151"/>
      <c r="AY41" s="151"/>
    </row>
    <row r="42" spans="1:51" s="147" customFormat="1" ht="61.5">
      <c r="A42" s="140"/>
      <c r="B42" s="140"/>
      <c r="E42" s="152"/>
      <c r="F42" s="153"/>
      <c r="G42" s="146"/>
      <c r="H42" s="166" t="s">
        <v>102</v>
      </c>
      <c r="I42" s="362"/>
      <c r="J42" s="362"/>
      <c r="K42" s="362"/>
      <c r="L42" s="362"/>
      <c r="M42" s="146"/>
      <c r="N42" s="146"/>
      <c r="O42" s="166" t="s">
        <v>102</v>
      </c>
      <c r="P42" s="362"/>
      <c r="Q42" s="362"/>
      <c r="R42" s="362"/>
      <c r="S42" s="362"/>
      <c r="T42" s="146"/>
      <c r="U42" s="288"/>
      <c r="V42" s="146"/>
      <c r="X42" s="148"/>
      <c r="Y42" s="149"/>
      <c r="Z42" s="149"/>
      <c r="AA42" s="149"/>
      <c r="AT42" s="150"/>
      <c r="AX42" s="151"/>
      <c r="AY42" s="151"/>
    </row>
    <row r="43" spans="1:51" s="147" customFormat="1" ht="62.25" thickBot="1">
      <c r="A43" s="140"/>
      <c r="B43" s="140"/>
      <c r="E43" s="167"/>
      <c r="F43" s="168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70"/>
      <c r="T43" s="170"/>
      <c r="U43" s="289"/>
      <c r="V43" s="146"/>
      <c r="X43" s="148"/>
      <c r="Y43" s="149"/>
      <c r="Z43" s="149"/>
      <c r="AA43" s="149"/>
      <c r="AT43" s="150"/>
      <c r="AX43" s="151"/>
      <c r="AY43" s="151"/>
    </row>
    <row r="44" spans="1:51" s="147" customFormat="1" ht="93" thickBot="1">
      <c r="A44" s="140"/>
      <c r="B44" s="140"/>
      <c r="D44" s="163"/>
      <c r="E44" s="146"/>
      <c r="F44" s="153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80"/>
      <c r="T44" s="180"/>
      <c r="U44" s="178"/>
      <c r="V44" s="146"/>
      <c r="W44" s="163"/>
      <c r="X44" s="148"/>
      <c r="Y44" s="149"/>
      <c r="Z44" s="149"/>
      <c r="AA44" s="149"/>
      <c r="AT44" s="150"/>
      <c r="AX44" s="151"/>
      <c r="AY44" s="151"/>
    </row>
    <row r="45" spans="1:51" s="147" customFormat="1" ht="69" customHeight="1">
      <c r="A45" s="140"/>
      <c r="B45" s="140"/>
      <c r="E45" s="142" t="s">
        <v>13</v>
      </c>
      <c r="F45" s="143" t="str">
        <f>zapis!$Q$7</f>
        <v xml:space="preserve"> </v>
      </c>
      <c r="G45" s="144"/>
      <c r="H45" s="173" t="s">
        <v>103</v>
      </c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 t="s">
        <v>85</v>
      </c>
      <c r="U45" s="287">
        <v>3</v>
      </c>
      <c r="V45" s="146"/>
      <c r="X45" s="174" t="str">
        <f>T47</f>
        <v/>
      </c>
      <c r="Y45" s="174" t="str">
        <f>T50</f>
        <v/>
      </c>
      <c r="Z45" s="149"/>
      <c r="AA45" s="149" t="str">
        <f>CONCATENATE("Tbl.: ",F47,"   H: ",F50,"   D: ",F49)</f>
        <v xml:space="preserve">Tbl.:    H: 0   D: </v>
      </c>
      <c r="AC45" s="147" t="s">
        <v>86</v>
      </c>
      <c r="AT45" s="150" t="e">
        <f>CONCATENATE(AL47,",",AM47,",",AN47,",",AO47,",",AP47,",",AQ47,",",AR47)</f>
        <v>#VALUE!</v>
      </c>
    </row>
    <row r="46" spans="1:51" s="147" customFormat="1" ht="61.5">
      <c r="A46" s="140"/>
      <c r="B46" s="140"/>
      <c r="E46" s="152" t="s">
        <v>14</v>
      </c>
      <c r="F46" s="153" t="str">
        <f>zapis!$Q$9</f>
        <v xml:space="preserve"> </v>
      </c>
      <c r="G46" s="175" t="s">
        <v>104</v>
      </c>
      <c r="H46" s="176" t="s">
        <v>105</v>
      </c>
      <c r="I46" s="146"/>
      <c r="J46" s="146"/>
      <c r="K46" s="146"/>
      <c r="L46" s="146"/>
      <c r="M46" s="175"/>
      <c r="N46" s="156">
        <v>1</v>
      </c>
      <c r="O46" s="156">
        <v>2</v>
      </c>
      <c r="P46" s="156">
        <v>3</v>
      </c>
      <c r="Q46" s="156">
        <v>4</v>
      </c>
      <c r="R46" s="156">
        <v>5</v>
      </c>
      <c r="S46" s="146"/>
      <c r="T46" s="156" t="s">
        <v>89</v>
      </c>
      <c r="U46" s="288"/>
      <c r="V46" s="146"/>
      <c r="X46" s="148"/>
      <c r="Y46" s="149"/>
      <c r="Z46" s="149"/>
      <c r="AA46" s="149"/>
      <c r="AC46" s="147" t="s">
        <v>90</v>
      </c>
      <c r="AT46" s="150" t="e">
        <f>CONCATENATE(AL48,",",AM48,",",AN48,",",AO48,",",AP48,",",AQ48,",",AR48)</f>
        <v>#VALUE!</v>
      </c>
    </row>
    <row r="47" spans="1:51" s="147" customFormat="1" ht="61.5">
      <c r="A47" s="140"/>
      <c r="B47" s="140"/>
      <c r="E47" s="152"/>
      <c r="F47" s="153"/>
      <c r="G47" s="374"/>
      <c r="H47" s="362"/>
      <c r="I47" s="368" t="str">
        <f>zapis!O17</f>
        <v xml:space="preserve"> </v>
      </c>
      <c r="J47" s="369"/>
      <c r="K47" s="369"/>
      <c r="L47" s="370"/>
      <c r="M47" s="376"/>
      <c r="N47" s="357" t="s">
        <v>74</v>
      </c>
      <c r="O47" s="357" t="s">
        <v>74</v>
      </c>
      <c r="P47" s="357" t="s">
        <v>74</v>
      </c>
      <c r="Q47" s="357" t="s">
        <v>74</v>
      </c>
      <c r="R47" s="357" t="s">
        <v>74</v>
      </c>
      <c r="S47" s="146"/>
      <c r="T47" s="354" t="str">
        <f>IF(N47="w",3,IF(N50="w","x",IF(SUM(AD47:AJ48)=0,"",SUM(AD47:AJ47))))</f>
        <v/>
      </c>
      <c r="U47" s="288"/>
      <c r="V47" s="146"/>
      <c r="X47" s="148"/>
      <c r="Y47" s="149"/>
      <c r="Z47" s="149"/>
      <c r="AA47" s="149"/>
      <c r="AC47" s="147">
        <f>A47</f>
        <v>0</v>
      </c>
      <c r="AD47" s="158">
        <f>IF(N47&gt;N50,1,0)</f>
        <v>0</v>
      </c>
      <c r="AE47" s="158">
        <f>IF(O47&gt;O50,1,0)</f>
        <v>0</v>
      </c>
      <c r="AF47" s="158">
        <f>IF(P47&gt;P50,1,0)</f>
        <v>0</v>
      </c>
      <c r="AG47" s="158">
        <f>IF(Q47&gt;Q50,1,0)</f>
        <v>0</v>
      </c>
      <c r="AH47" s="158">
        <f>IF(R47&gt;R50,1,0)</f>
        <v>0</v>
      </c>
      <c r="AI47" s="158"/>
      <c r="AJ47" s="158"/>
      <c r="AL47" s="158" t="e">
        <f>IF(ISBLANK(N47)=TRUE,"",IF(AD47=1,N50,-N47))</f>
        <v>#VALUE!</v>
      </c>
      <c r="AM47" s="158" t="e">
        <f>IF(ISBLANK(O47)=TRUE,"",IF(AE47=1,O50,-O47))</f>
        <v>#VALUE!</v>
      </c>
      <c r="AN47" s="158" t="e">
        <f>IF(ISBLANK(P47)=TRUE,"",IF(AF47=1,P50,-P47))</f>
        <v>#VALUE!</v>
      </c>
      <c r="AO47" s="158" t="e">
        <f>IF(ISBLANK(Q47)=TRUE,"",IF(AG47=1,Q50,-Q47))</f>
        <v>#VALUE!</v>
      </c>
      <c r="AP47" s="158" t="e">
        <f>IF(ISBLANK(R47)=TRUE,"",IF(AH47=1,R50,-R47))</f>
        <v>#VALUE!</v>
      </c>
      <c r="AQ47" s="158"/>
      <c r="AR47" s="158"/>
      <c r="AT47" s="150"/>
    </row>
    <row r="48" spans="1:51" s="147" customFormat="1" ht="61.5">
      <c r="A48" s="140"/>
      <c r="B48" s="140"/>
      <c r="E48" s="152" t="s">
        <v>91</v>
      </c>
      <c r="F48" s="153">
        <f>zapis!$T$13</f>
        <v>0</v>
      </c>
      <c r="G48" s="375"/>
      <c r="H48" s="362"/>
      <c r="I48" s="371"/>
      <c r="J48" s="372"/>
      <c r="K48" s="372"/>
      <c r="L48" s="373"/>
      <c r="M48" s="376"/>
      <c r="N48" s="358"/>
      <c r="O48" s="358"/>
      <c r="P48" s="358"/>
      <c r="Q48" s="358"/>
      <c r="R48" s="358"/>
      <c r="S48" s="146"/>
      <c r="T48" s="354"/>
      <c r="U48" s="288"/>
      <c r="V48" s="146"/>
      <c r="X48" s="148"/>
      <c r="Y48" s="149"/>
      <c r="Z48" s="149"/>
      <c r="AA48" s="149"/>
      <c r="AC48" s="147">
        <f>A50</f>
        <v>0</v>
      </c>
      <c r="AD48" s="158">
        <f>IF(N50&gt;N47,1,0)</f>
        <v>0</v>
      </c>
      <c r="AE48" s="158">
        <f>IF(O50&gt;O47,1,0)</f>
        <v>0</v>
      </c>
      <c r="AF48" s="158">
        <f>IF(P50&gt;P47,1,0)</f>
        <v>0</v>
      </c>
      <c r="AG48" s="158">
        <f>IF(Q50&gt;Q47,1,0)</f>
        <v>0</v>
      </c>
      <c r="AH48" s="158">
        <f>IF(R50&gt;R47,1,0)</f>
        <v>0</v>
      </c>
      <c r="AI48" s="158"/>
      <c r="AJ48" s="158"/>
      <c r="AL48" s="158" t="e">
        <f>IF(ISBLANK(N50)=TRUE,"",IF(AD48=1,N47,-N50))</f>
        <v>#VALUE!</v>
      </c>
      <c r="AM48" s="158" t="e">
        <f>IF(ISBLANK(O50)=TRUE,"",IF(AE48=1,O47,-O50))</f>
        <v>#VALUE!</v>
      </c>
      <c r="AN48" s="158" t="e">
        <f>IF(ISBLANK(P50)=TRUE,"",IF(AF48=1,P47,-P50))</f>
        <v>#VALUE!</v>
      </c>
      <c r="AO48" s="158" t="e">
        <f>IF(ISBLANK(Q50)=TRUE,"",IF(AG48=1,Q47,-Q50))</f>
        <v>#VALUE!</v>
      </c>
      <c r="AP48" s="158" t="e">
        <f>IF(ISBLANK(R50)=TRUE,"",IF(AH48=1,R47,-R50))</f>
        <v>#VALUE!</v>
      </c>
      <c r="AQ48" s="158"/>
      <c r="AR48" s="158"/>
      <c r="AT48" s="150"/>
    </row>
    <row r="49" spans="1:75" s="147" customFormat="1" ht="61.5">
      <c r="A49" s="140"/>
      <c r="B49" s="140"/>
      <c r="E49" s="152"/>
      <c r="F49" s="160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288"/>
      <c r="V49" s="146"/>
      <c r="X49" s="148"/>
      <c r="Y49" s="149"/>
      <c r="Z49" s="149"/>
      <c r="AA49" s="149"/>
      <c r="AT49" s="150"/>
    </row>
    <row r="50" spans="1:75" s="147" customFormat="1" ht="61.5">
      <c r="A50" s="140"/>
      <c r="B50" s="140"/>
      <c r="E50" s="152" t="s">
        <v>92</v>
      </c>
      <c r="F50" s="153">
        <f>zapis!$V$13</f>
        <v>0</v>
      </c>
      <c r="G50" s="366"/>
      <c r="H50" s="362"/>
      <c r="I50" s="368" t="str">
        <f>zapis!P17</f>
        <v xml:space="preserve"> </v>
      </c>
      <c r="J50" s="369"/>
      <c r="K50" s="369"/>
      <c r="L50" s="370"/>
      <c r="M50" s="146"/>
      <c r="N50" s="357" t="s">
        <v>74</v>
      </c>
      <c r="O50" s="357" t="s">
        <v>74</v>
      </c>
      <c r="P50" s="357" t="s">
        <v>74</v>
      </c>
      <c r="Q50" s="357" t="s">
        <v>74</v>
      </c>
      <c r="R50" s="357" t="s">
        <v>74</v>
      </c>
      <c r="S50" s="146"/>
      <c r="T50" s="354" t="str">
        <f>IF(N50="w",3,IF(N47="w","x",IF(SUM(AD47:AJ48)=0,"",SUM(AD48:AJ48))))</f>
        <v/>
      </c>
      <c r="U50" s="288"/>
      <c r="V50" s="146"/>
      <c r="X50" s="148"/>
      <c r="Y50" s="149"/>
      <c r="Z50" s="149"/>
      <c r="AA50" s="149"/>
      <c r="AT50" s="150"/>
    </row>
    <row r="51" spans="1:75" s="147" customFormat="1" ht="61.5">
      <c r="B51" s="140"/>
      <c r="E51" s="161"/>
      <c r="F51" s="162"/>
      <c r="G51" s="367"/>
      <c r="H51" s="362"/>
      <c r="I51" s="371"/>
      <c r="J51" s="372"/>
      <c r="K51" s="372"/>
      <c r="L51" s="373"/>
      <c r="M51" s="146"/>
      <c r="N51" s="358"/>
      <c r="O51" s="358"/>
      <c r="P51" s="358"/>
      <c r="Q51" s="358"/>
      <c r="R51" s="358"/>
      <c r="S51" s="146"/>
      <c r="T51" s="354"/>
      <c r="U51" s="288"/>
      <c r="V51" s="146"/>
      <c r="X51" s="148"/>
      <c r="Y51" s="149"/>
      <c r="Z51" s="149"/>
      <c r="AA51" s="149"/>
      <c r="AT51" s="150"/>
    </row>
    <row r="52" spans="1:75" s="147" customFormat="1" ht="61.5">
      <c r="A52" s="140"/>
      <c r="B52" s="140"/>
      <c r="E52" s="152" t="s">
        <v>94</v>
      </c>
      <c r="F52" s="153" t="str">
        <f>zapis!AG17</f>
        <v>A-X</v>
      </c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288"/>
      <c r="V52" s="146"/>
      <c r="X52" s="148"/>
      <c r="Y52" s="149"/>
      <c r="Z52" s="149"/>
      <c r="AA52" s="149"/>
      <c r="AT52" s="150"/>
    </row>
    <row r="53" spans="1:75" s="147" customFormat="1" ht="61.5">
      <c r="A53" s="140"/>
      <c r="B53" s="140"/>
      <c r="E53" s="161"/>
      <c r="F53" s="162"/>
      <c r="G53" s="146"/>
      <c r="H53" s="146"/>
      <c r="I53" s="146" t="s">
        <v>22</v>
      </c>
      <c r="J53" s="146"/>
      <c r="K53" s="146"/>
      <c r="L53" s="146"/>
      <c r="M53" s="146"/>
      <c r="N53" s="163"/>
      <c r="O53" s="156"/>
      <c r="P53" s="156" t="s">
        <v>97</v>
      </c>
      <c r="Q53" s="156"/>
      <c r="R53" s="156"/>
      <c r="S53" s="146"/>
      <c r="T53" s="146"/>
      <c r="U53" s="288"/>
      <c r="V53" s="146"/>
      <c r="X53" s="148"/>
      <c r="Y53" s="149"/>
      <c r="Z53" s="149"/>
      <c r="AA53" s="149"/>
      <c r="AT53" s="150"/>
    </row>
    <row r="54" spans="1:75" s="147" customFormat="1" ht="61.5">
      <c r="A54" s="140"/>
      <c r="B54" s="140"/>
      <c r="E54" s="152"/>
      <c r="F54" s="153"/>
      <c r="G54" s="146"/>
      <c r="H54" s="146"/>
      <c r="I54" s="362"/>
      <c r="J54" s="362"/>
      <c r="K54" s="362"/>
      <c r="L54" s="362"/>
      <c r="M54" s="146"/>
      <c r="N54" s="379" t="str">
        <f>IF(T50="x",I47,IF(T47="x",I50,IF(T47&gt;T50,I47,IF(T50&gt;T47,I50,""))))</f>
        <v/>
      </c>
      <c r="O54" s="380"/>
      <c r="P54" s="380"/>
      <c r="Q54" s="380"/>
      <c r="R54" s="380"/>
      <c r="S54" s="381"/>
      <c r="T54" s="146"/>
      <c r="U54" s="288"/>
      <c r="V54" s="146"/>
      <c r="X54" s="148"/>
      <c r="Y54" s="149"/>
      <c r="Z54" s="149"/>
      <c r="AA54" s="149"/>
      <c r="AT54" s="150"/>
    </row>
    <row r="55" spans="1:75" s="147" customFormat="1" ht="61.5">
      <c r="A55" s="140"/>
      <c r="B55" s="140"/>
      <c r="E55" s="161"/>
      <c r="F55" s="162"/>
      <c r="G55" s="146"/>
      <c r="H55" s="146"/>
      <c r="I55" s="362"/>
      <c r="J55" s="362"/>
      <c r="K55" s="362"/>
      <c r="L55" s="362"/>
      <c r="M55" s="146"/>
      <c r="N55" s="382"/>
      <c r="O55" s="365"/>
      <c r="P55" s="365"/>
      <c r="Q55" s="365"/>
      <c r="R55" s="365"/>
      <c r="S55" s="383"/>
      <c r="T55" s="146"/>
      <c r="U55" s="288"/>
      <c r="V55" s="146"/>
      <c r="X55" s="148"/>
      <c r="Y55" s="149"/>
      <c r="Z55" s="149"/>
      <c r="AA55" s="149"/>
      <c r="AT55" s="150"/>
    </row>
    <row r="56" spans="1:75" s="147" customFormat="1" ht="61.5">
      <c r="A56" s="140"/>
      <c r="B56" s="140"/>
      <c r="E56" s="161"/>
      <c r="F56" s="165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288"/>
      <c r="V56" s="146"/>
      <c r="X56" s="148"/>
      <c r="Y56" s="149"/>
      <c r="Z56" s="149"/>
      <c r="AA56" s="149"/>
      <c r="AT56" s="150"/>
    </row>
    <row r="57" spans="1:75" s="147" customFormat="1" ht="61.5">
      <c r="A57" s="140"/>
      <c r="B57" s="140"/>
      <c r="E57" s="161"/>
      <c r="F57" s="162"/>
      <c r="G57" s="146"/>
      <c r="H57" s="146" t="s">
        <v>100</v>
      </c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288"/>
      <c r="V57" s="146"/>
      <c r="X57" s="148"/>
      <c r="Y57" s="149"/>
      <c r="Z57" s="149"/>
      <c r="AA57" s="149"/>
      <c r="AT57" s="150"/>
    </row>
    <row r="58" spans="1:75" s="147" customFormat="1" ht="61.5">
      <c r="A58" s="140"/>
      <c r="B58" s="140"/>
      <c r="E58" s="161"/>
      <c r="F58" s="162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288"/>
      <c r="V58" s="146"/>
      <c r="X58" s="148"/>
      <c r="Y58" s="149"/>
      <c r="Z58" s="149"/>
      <c r="AA58" s="149"/>
      <c r="AT58" s="150"/>
    </row>
    <row r="59" spans="1:75" s="147" customFormat="1" ht="61.5">
      <c r="A59" s="140"/>
      <c r="B59" s="140"/>
      <c r="E59" s="161"/>
      <c r="F59" s="162"/>
      <c r="G59" s="146"/>
      <c r="H59" s="146"/>
      <c r="I59" s="364" t="str">
        <f>I47</f>
        <v xml:space="preserve"> </v>
      </c>
      <c r="J59" s="364"/>
      <c r="K59" s="364"/>
      <c r="L59" s="364"/>
      <c r="M59" s="146"/>
      <c r="N59" s="146"/>
      <c r="O59" s="146"/>
      <c r="P59" s="364" t="str">
        <f>I50</f>
        <v xml:space="preserve"> </v>
      </c>
      <c r="Q59" s="364"/>
      <c r="R59" s="364"/>
      <c r="S59" s="364"/>
      <c r="T59" s="146"/>
      <c r="U59" s="288"/>
      <c r="V59" s="146"/>
      <c r="X59" s="148"/>
      <c r="Y59" s="149"/>
      <c r="Z59" s="149"/>
      <c r="AA59" s="149"/>
      <c r="AT59" s="150"/>
    </row>
    <row r="60" spans="1:75" s="147" customFormat="1" ht="61.5">
      <c r="A60" s="140"/>
      <c r="B60" s="140"/>
      <c r="E60" s="152"/>
      <c r="F60" s="153"/>
      <c r="G60" s="146"/>
      <c r="H60" s="166" t="s">
        <v>101</v>
      </c>
      <c r="I60" s="359"/>
      <c r="J60" s="377"/>
      <c r="K60" s="377"/>
      <c r="L60" s="378"/>
      <c r="M60" s="146"/>
      <c r="N60" s="146"/>
      <c r="O60" s="166" t="s">
        <v>101</v>
      </c>
      <c r="P60" s="362"/>
      <c r="Q60" s="362"/>
      <c r="R60" s="362"/>
      <c r="S60" s="362"/>
      <c r="T60" s="146"/>
      <c r="U60" s="288"/>
      <c r="V60" s="146"/>
      <c r="X60" s="148"/>
      <c r="Y60" s="149"/>
      <c r="Z60" s="149"/>
      <c r="AA60" s="149"/>
      <c r="AT60" s="150"/>
    </row>
    <row r="61" spans="1:75" s="147" customFormat="1" ht="61.5">
      <c r="A61" s="140"/>
      <c r="B61" s="140"/>
      <c r="E61" s="152"/>
      <c r="F61" s="153"/>
      <c r="G61" s="146"/>
      <c r="H61" s="166" t="s">
        <v>102</v>
      </c>
      <c r="I61" s="362"/>
      <c r="J61" s="362"/>
      <c r="K61" s="362"/>
      <c r="L61" s="362"/>
      <c r="M61" s="146"/>
      <c r="N61" s="146"/>
      <c r="O61" s="166" t="s">
        <v>102</v>
      </c>
      <c r="P61" s="362"/>
      <c r="Q61" s="362"/>
      <c r="R61" s="362"/>
      <c r="S61" s="362"/>
      <c r="T61" s="146"/>
      <c r="U61" s="288"/>
      <c r="V61" s="146"/>
      <c r="X61" s="148"/>
      <c r="Y61" s="149"/>
      <c r="Z61" s="149"/>
      <c r="AA61" s="149"/>
      <c r="AT61" s="150"/>
    </row>
    <row r="62" spans="1:75" s="147" customFormat="1" ht="61.5">
      <c r="A62" s="140"/>
      <c r="B62" s="140"/>
      <c r="E62" s="152"/>
      <c r="F62" s="153"/>
      <c r="G62" s="146"/>
      <c r="H62" s="166" t="s">
        <v>102</v>
      </c>
      <c r="I62" s="362"/>
      <c r="J62" s="362"/>
      <c r="K62" s="362"/>
      <c r="L62" s="362"/>
      <c r="M62" s="146"/>
      <c r="N62" s="146"/>
      <c r="O62" s="166" t="s">
        <v>102</v>
      </c>
      <c r="P62" s="362"/>
      <c r="Q62" s="362"/>
      <c r="R62" s="362"/>
      <c r="S62" s="362"/>
      <c r="T62" s="146"/>
      <c r="U62" s="288"/>
      <c r="V62" s="146"/>
      <c r="X62" s="148"/>
      <c r="Y62" s="149"/>
      <c r="Z62" s="149"/>
      <c r="AA62" s="149"/>
      <c r="AT62" s="150"/>
    </row>
    <row r="63" spans="1:75" s="147" customFormat="1" ht="62.25" thickBot="1">
      <c r="A63" s="140"/>
      <c r="B63" s="140"/>
      <c r="E63" s="167"/>
      <c r="F63" s="168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70"/>
      <c r="T63" s="170"/>
      <c r="U63" s="289"/>
      <c r="V63" s="146"/>
      <c r="X63" s="148"/>
      <c r="Y63" s="149"/>
      <c r="Z63" s="149"/>
      <c r="AA63" s="149"/>
      <c r="AT63" s="150"/>
    </row>
    <row r="64" spans="1:75" ht="93" thickBot="1">
      <c r="A64" s="140"/>
      <c r="B64" s="140"/>
      <c r="C64" s="147"/>
      <c r="D64" s="147"/>
      <c r="E64" s="147"/>
      <c r="F64" s="171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79"/>
      <c r="V64" s="147"/>
      <c r="W64" s="147"/>
      <c r="X64" s="148"/>
      <c r="Y64" s="149"/>
      <c r="Z64" s="149"/>
      <c r="AA64" s="149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50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0"/>
      <c r="BS64" s="140"/>
      <c r="BT64" s="147"/>
      <c r="BU64" s="147"/>
      <c r="BV64" s="147"/>
      <c r="BW64" s="172"/>
    </row>
    <row r="65" spans="1:46" s="147" customFormat="1" ht="69" customHeight="1">
      <c r="A65" s="140"/>
      <c r="B65" s="140"/>
      <c r="E65" s="142" t="s">
        <v>13</v>
      </c>
      <c r="F65" s="143" t="str">
        <f>zapis!$Q$7</f>
        <v xml:space="preserve"> </v>
      </c>
      <c r="G65" s="144"/>
      <c r="H65" s="173" t="s">
        <v>103</v>
      </c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 t="s">
        <v>85</v>
      </c>
      <c r="U65" s="287">
        <v>4</v>
      </c>
      <c r="V65" s="146"/>
      <c r="X65" s="174" t="str">
        <f>T67</f>
        <v/>
      </c>
      <c r="Y65" s="174" t="str">
        <f>T70</f>
        <v/>
      </c>
      <c r="Z65" s="149"/>
      <c r="AA65" s="149" t="str">
        <f>CONCATENATE("Tbl.: ",F67,"   H: ",F70,"   D: ",F69)</f>
        <v xml:space="preserve">Tbl.:    H: 0   D: </v>
      </c>
      <c r="AC65" s="147" t="s">
        <v>86</v>
      </c>
      <c r="AT65" s="150" t="e">
        <f>CONCATENATE(AL67,",",AM67,",",AN67,",",AO67,",",AP67,",",AQ67,",",AR67)</f>
        <v>#VALUE!</v>
      </c>
    </row>
    <row r="66" spans="1:46" s="147" customFormat="1" ht="61.5">
      <c r="A66" s="140"/>
      <c r="B66" s="140"/>
      <c r="E66" s="152" t="s">
        <v>14</v>
      </c>
      <c r="F66" s="153" t="str">
        <f>zapis!$Q$9</f>
        <v xml:space="preserve"> </v>
      </c>
      <c r="G66" s="175" t="s">
        <v>104</v>
      </c>
      <c r="H66" s="176" t="s">
        <v>105</v>
      </c>
      <c r="I66" s="146"/>
      <c r="J66" s="146"/>
      <c r="K66" s="146"/>
      <c r="L66" s="146"/>
      <c r="M66" s="175"/>
      <c r="N66" s="156">
        <v>1</v>
      </c>
      <c r="O66" s="156">
        <v>2</v>
      </c>
      <c r="P66" s="156">
        <v>3</v>
      </c>
      <c r="Q66" s="156">
        <v>4</v>
      </c>
      <c r="R66" s="156">
        <v>5</v>
      </c>
      <c r="S66" s="146"/>
      <c r="T66" s="156" t="s">
        <v>89</v>
      </c>
      <c r="U66" s="288"/>
      <c r="V66" s="146"/>
      <c r="X66" s="148"/>
      <c r="Y66" s="149"/>
      <c r="Z66" s="149"/>
      <c r="AA66" s="149"/>
      <c r="AC66" s="147" t="s">
        <v>90</v>
      </c>
      <c r="AT66" s="150" t="e">
        <f>CONCATENATE(AL68,",",AM68,",",AN68,",",AO68,",",AP68,",",AQ68,",",AR68)</f>
        <v>#VALUE!</v>
      </c>
    </row>
    <row r="67" spans="1:46" s="147" customFormat="1" ht="61.5">
      <c r="A67" s="140"/>
      <c r="B67" s="140"/>
      <c r="E67" s="152"/>
      <c r="F67" s="153"/>
      <c r="G67" s="374"/>
      <c r="H67" s="362"/>
      <c r="I67" s="368" t="str">
        <f>zapis!O18</f>
        <v xml:space="preserve"> </v>
      </c>
      <c r="J67" s="369"/>
      <c r="K67" s="369"/>
      <c r="L67" s="370"/>
      <c r="M67" s="376"/>
      <c r="N67" s="357" t="s">
        <v>74</v>
      </c>
      <c r="O67" s="357" t="s">
        <v>74</v>
      </c>
      <c r="P67" s="357" t="s">
        <v>74</v>
      </c>
      <c r="Q67" s="357" t="s">
        <v>74</v>
      </c>
      <c r="R67" s="357" t="s">
        <v>74</v>
      </c>
      <c r="S67" s="146"/>
      <c r="T67" s="354" t="str">
        <f>IF(N67="w",3,IF(N70="w","x",IF(SUM(AD67:AJ68)=0,"",SUM(AD67:AJ67))))</f>
        <v/>
      </c>
      <c r="U67" s="288"/>
      <c r="V67" s="146"/>
      <c r="X67" s="148"/>
      <c r="Y67" s="149"/>
      <c r="Z67" s="149"/>
      <c r="AA67" s="149"/>
      <c r="AC67" s="147">
        <f>A67</f>
        <v>0</v>
      </c>
      <c r="AD67" s="158">
        <f>IF(N67&gt;N70,1,0)</f>
        <v>0</v>
      </c>
      <c r="AE67" s="158">
        <f>IF(O67&gt;O70,1,0)</f>
        <v>0</v>
      </c>
      <c r="AF67" s="158">
        <f>IF(P67&gt;P70,1,0)</f>
        <v>0</v>
      </c>
      <c r="AG67" s="158">
        <f>IF(Q67&gt;Q70,1,0)</f>
        <v>0</v>
      </c>
      <c r="AH67" s="158">
        <f>IF(R67&gt;R70,1,0)</f>
        <v>0</v>
      </c>
      <c r="AI67" s="158"/>
      <c r="AJ67" s="158"/>
      <c r="AL67" s="158" t="e">
        <f>IF(ISBLANK(N67)=TRUE,"",IF(AD67=1,N70,-N67))</f>
        <v>#VALUE!</v>
      </c>
      <c r="AM67" s="158" t="e">
        <f>IF(ISBLANK(O67)=TRUE,"",IF(AE67=1,O70,-O67))</f>
        <v>#VALUE!</v>
      </c>
      <c r="AN67" s="158" t="e">
        <f>IF(ISBLANK(P67)=TRUE,"",IF(AF67=1,P70,-P67))</f>
        <v>#VALUE!</v>
      </c>
      <c r="AO67" s="158" t="e">
        <f>IF(ISBLANK(Q67)=TRUE,"",IF(AG67=1,Q70,-Q67))</f>
        <v>#VALUE!</v>
      </c>
      <c r="AP67" s="158" t="e">
        <f>IF(ISBLANK(R67)=TRUE,"",IF(AH67=1,R70,-R67))</f>
        <v>#VALUE!</v>
      </c>
      <c r="AQ67" s="158"/>
      <c r="AR67" s="158"/>
      <c r="AT67" s="150"/>
    </row>
    <row r="68" spans="1:46" s="147" customFormat="1" ht="61.5">
      <c r="A68" s="140"/>
      <c r="B68" s="140"/>
      <c r="E68" s="152" t="s">
        <v>91</v>
      </c>
      <c r="F68" s="153">
        <f>zapis!$T$13</f>
        <v>0</v>
      </c>
      <c r="G68" s="375"/>
      <c r="H68" s="362"/>
      <c r="I68" s="371"/>
      <c r="J68" s="372"/>
      <c r="K68" s="372"/>
      <c r="L68" s="373"/>
      <c r="M68" s="376"/>
      <c r="N68" s="358"/>
      <c r="O68" s="358"/>
      <c r="P68" s="358"/>
      <c r="Q68" s="358"/>
      <c r="R68" s="358"/>
      <c r="S68" s="146"/>
      <c r="T68" s="354"/>
      <c r="U68" s="288"/>
      <c r="V68" s="146"/>
      <c r="X68" s="148"/>
      <c r="Y68" s="149"/>
      <c r="Z68" s="149"/>
      <c r="AA68" s="149"/>
      <c r="AC68" s="147">
        <f>A70</f>
        <v>0</v>
      </c>
      <c r="AD68" s="158">
        <f>IF(N70&gt;N67,1,0)</f>
        <v>0</v>
      </c>
      <c r="AE68" s="158">
        <f>IF(O70&gt;O67,1,0)</f>
        <v>0</v>
      </c>
      <c r="AF68" s="158">
        <f>IF(P70&gt;P67,1,0)</f>
        <v>0</v>
      </c>
      <c r="AG68" s="158">
        <f>IF(Q70&gt;Q67,1,0)</f>
        <v>0</v>
      </c>
      <c r="AH68" s="158">
        <f>IF(R70&gt;R67,1,0)</f>
        <v>0</v>
      </c>
      <c r="AI68" s="158"/>
      <c r="AJ68" s="158"/>
      <c r="AL68" s="158" t="e">
        <f>IF(ISBLANK(N70)=TRUE,"",IF(AD68=1,N67,-N70))</f>
        <v>#VALUE!</v>
      </c>
      <c r="AM68" s="158" t="e">
        <f>IF(ISBLANK(O70)=TRUE,"",IF(AE68=1,O67,-O70))</f>
        <v>#VALUE!</v>
      </c>
      <c r="AN68" s="158" t="e">
        <f>IF(ISBLANK(P70)=TRUE,"",IF(AF68=1,P67,-P70))</f>
        <v>#VALUE!</v>
      </c>
      <c r="AO68" s="158" t="e">
        <f>IF(ISBLANK(Q70)=TRUE,"",IF(AG68=1,Q67,-Q70))</f>
        <v>#VALUE!</v>
      </c>
      <c r="AP68" s="158" t="e">
        <f>IF(ISBLANK(R70)=TRUE,"",IF(AH68=1,R67,-R70))</f>
        <v>#VALUE!</v>
      </c>
      <c r="AQ68" s="158"/>
      <c r="AR68" s="158"/>
      <c r="AT68" s="150"/>
    </row>
    <row r="69" spans="1:46" s="147" customFormat="1" ht="61.5">
      <c r="A69" s="140"/>
      <c r="B69" s="140"/>
      <c r="E69" s="152"/>
      <c r="F69" s="160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288"/>
      <c r="V69" s="146"/>
      <c r="X69" s="148"/>
      <c r="Y69" s="149"/>
      <c r="Z69" s="149"/>
      <c r="AA69" s="149"/>
      <c r="AT69" s="150"/>
    </row>
    <row r="70" spans="1:46" s="147" customFormat="1" ht="61.5">
      <c r="A70" s="140"/>
      <c r="B70" s="140"/>
      <c r="E70" s="152" t="s">
        <v>92</v>
      </c>
      <c r="F70" s="153">
        <f>zapis!$V$13</f>
        <v>0</v>
      </c>
      <c r="G70" s="366"/>
      <c r="H70" s="362"/>
      <c r="I70" s="368" t="str">
        <f>zapis!P18</f>
        <v xml:space="preserve"> </v>
      </c>
      <c r="J70" s="369"/>
      <c r="K70" s="369"/>
      <c r="L70" s="370"/>
      <c r="M70" s="146"/>
      <c r="N70" s="357" t="s">
        <v>74</v>
      </c>
      <c r="O70" s="357" t="s">
        <v>74</v>
      </c>
      <c r="P70" s="357" t="s">
        <v>74</v>
      </c>
      <c r="Q70" s="357" t="s">
        <v>74</v>
      </c>
      <c r="R70" s="357" t="s">
        <v>74</v>
      </c>
      <c r="S70" s="146"/>
      <c r="T70" s="354" t="str">
        <f>IF(N70="w",3,IF(N67="w","x",IF(SUM(AD67:AJ68)=0,"",SUM(AD68:AJ68))))</f>
        <v/>
      </c>
      <c r="U70" s="288"/>
      <c r="V70" s="146"/>
      <c r="X70" s="148"/>
      <c r="Y70" s="149"/>
      <c r="Z70" s="149"/>
      <c r="AA70" s="149"/>
      <c r="AT70" s="150"/>
    </row>
    <row r="71" spans="1:46" s="147" customFormat="1" ht="61.5">
      <c r="B71" s="140"/>
      <c r="E71" s="161"/>
      <c r="F71" s="162"/>
      <c r="G71" s="367"/>
      <c r="H71" s="362"/>
      <c r="I71" s="371"/>
      <c r="J71" s="372"/>
      <c r="K71" s="372"/>
      <c r="L71" s="373"/>
      <c r="M71" s="146"/>
      <c r="N71" s="358"/>
      <c r="O71" s="358"/>
      <c r="P71" s="358"/>
      <c r="Q71" s="358"/>
      <c r="R71" s="358"/>
      <c r="S71" s="146"/>
      <c r="T71" s="354"/>
      <c r="U71" s="288"/>
      <c r="V71" s="146"/>
      <c r="X71" s="148"/>
      <c r="Y71" s="149"/>
      <c r="Z71" s="149"/>
      <c r="AA71" s="149"/>
      <c r="AT71" s="150"/>
    </row>
    <row r="72" spans="1:46" s="147" customFormat="1" ht="61.5">
      <c r="A72" s="140"/>
      <c r="B72" s="140"/>
      <c r="E72" s="152" t="s">
        <v>94</v>
      </c>
      <c r="F72" s="153" t="str">
        <f>zapis!AG18</f>
        <v>B-Y</v>
      </c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288"/>
      <c r="V72" s="146"/>
      <c r="X72" s="148"/>
      <c r="Y72" s="149"/>
      <c r="Z72" s="149"/>
      <c r="AA72" s="149"/>
      <c r="AT72" s="150"/>
    </row>
    <row r="73" spans="1:46" s="147" customFormat="1" ht="61.5">
      <c r="A73" s="140"/>
      <c r="B73" s="140"/>
      <c r="E73" s="161"/>
      <c r="F73" s="162"/>
      <c r="G73" s="146"/>
      <c r="H73" s="146"/>
      <c r="I73" s="146" t="s">
        <v>22</v>
      </c>
      <c r="J73" s="146"/>
      <c r="K73" s="146"/>
      <c r="L73" s="146"/>
      <c r="M73" s="146"/>
      <c r="N73" s="163"/>
      <c r="O73" s="156"/>
      <c r="P73" s="156" t="s">
        <v>97</v>
      </c>
      <c r="Q73" s="156"/>
      <c r="R73" s="156"/>
      <c r="S73" s="146"/>
      <c r="T73" s="146"/>
      <c r="U73" s="288"/>
      <c r="V73" s="146"/>
      <c r="X73" s="148"/>
      <c r="Y73" s="149"/>
      <c r="Z73" s="149"/>
      <c r="AA73" s="149"/>
      <c r="AT73" s="150"/>
    </row>
    <row r="74" spans="1:46" s="147" customFormat="1" ht="61.5">
      <c r="A74" s="140"/>
      <c r="B74" s="140"/>
      <c r="E74" s="152"/>
      <c r="F74" s="153"/>
      <c r="G74" s="146"/>
      <c r="H74" s="146"/>
      <c r="I74" s="362"/>
      <c r="J74" s="362"/>
      <c r="K74" s="362"/>
      <c r="L74" s="362"/>
      <c r="M74" s="146"/>
      <c r="N74" s="379" t="str">
        <f>IF(T70="x",I67,IF(T67="x",I70,IF(T67&gt;T70,I67,IF(T70&gt;T67,I70,""))))</f>
        <v/>
      </c>
      <c r="O74" s="380"/>
      <c r="P74" s="380"/>
      <c r="Q74" s="380"/>
      <c r="R74" s="380"/>
      <c r="S74" s="381"/>
      <c r="T74" s="146"/>
      <c r="U74" s="288"/>
      <c r="V74" s="146"/>
      <c r="X74" s="148"/>
      <c r="Y74" s="149"/>
      <c r="Z74" s="149"/>
      <c r="AA74" s="149"/>
      <c r="AT74" s="150"/>
    </row>
    <row r="75" spans="1:46" s="147" customFormat="1" ht="61.5">
      <c r="A75" s="140"/>
      <c r="B75" s="140"/>
      <c r="E75" s="161"/>
      <c r="F75" s="162"/>
      <c r="G75" s="146"/>
      <c r="H75" s="146"/>
      <c r="I75" s="362"/>
      <c r="J75" s="362"/>
      <c r="K75" s="362"/>
      <c r="L75" s="362"/>
      <c r="M75" s="146"/>
      <c r="N75" s="382"/>
      <c r="O75" s="365"/>
      <c r="P75" s="365"/>
      <c r="Q75" s="365"/>
      <c r="R75" s="365"/>
      <c r="S75" s="383"/>
      <c r="T75" s="146"/>
      <c r="U75" s="288"/>
      <c r="V75" s="146"/>
      <c r="X75" s="148"/>
      <c r="Y75" s="149"/>
      <c r="Z75" s="149"/>
      <c r="AA75" s="149"/>
      <c r="AT75" s="150"/>
    </row>
    <row r="76" spans="1:46" s="147" customFormat="1" ht="61.5">
      <c r="A76" s="140"/>
      <c r="B76" s="140"/>
      <c r="E76" s="161"/>
      <c r="F76" s="165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288"/>
      <c r="V76" s="146"/>
      <c r="X76" s="148"/>
      <c r="Y76" s="149"/>
      <c r="Z76" s="149"/>
      <c r="AA76" s="149"/>
      <c r="AT76" s="150"/>
    </row>
    <row r="77" spans="1:46" s="147" customFormat="1" ht="61.5">
      <c r="A77" s="140"/>
      <c r="B77" s="140"/>
      <c r="E77" s="161"/>
      <c r="F77" s="162"/>
      <c r="G77" s="146"/>
      <c r="H77" s="146" t="s">
        <v>100</v>
      </c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288"/>
      <c r="V77" s="146"/>
      <c r="X77" s="148"/>
      <c r="Y77" s="149"/>
      <c r="Z77" s="149"/>
      <c r="AA77" s="149"/>
      <c r="AT77" s="150"/>
    </row>
    <row r="78" spans="1:46" s="147" customFormat="1" ht="61.5">
      <c r="A78" s="140"/>
      <c r="B78" s="140"/>
      <c r="E78" s="161"/>
      <c r="F78" s="162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288"/>
      <c r="V78" s="146"/>
      <c r="X78" s="148"/>
      <c r="Y78" s="149"/>
      <c r="Z78" s="149"/>
      <c r="AA78" s="149"/>
      <c r="AT78" s="150"/>
    </row>
    <row r="79" spans="1:46" s="147" customFormat="1" ht="61.5">
      <c r="A79" s="140"/>
      <c r="B79" s="140"/>
      <c r="E79" s="161"/>
      <c r="F79" s="162"/>
      <c r="G79" s="146"/>
      <c r="H79" s="146"/>
      <c r="I79" s="364" t="str">
        <f>I67</f>
        <v xml:space="preserve"> </v>
      </c>
      <c r="J79" s="364"/>
      <c r="K79" s="364"/>
      <c r="L79" s="364"/>
      <c r="M79" s="146"/>
      <c r="N79" s="146"/>
      <c r="O79" s="146"/>
      <c r="P79" s="364" t="str">
        <f>I70</f>
        <v xml:space="preserve"> </v>
      </c>
      <c r="Q79" s="364"/>
      <c r="R79" s="364"/>
      <c r="S79" s="364"/>
      <c r="T79" s="146"/>
      <c r="U79" s="288"/>
      <c r="V79" s="146"/>
      <c r="X79" s="148"/>
      <c r="Y79" s="149"/>
      <c r="Z79" s="149"/>
      <c r="AA79" s="149"/>
      <c r="AT79" s="150"/>
    </row>
    <row r="80" spans="1:46" s="147" customFormat="1" ht="61.5">
      <c r="A80" s="140"/>
      <c r="B80" s="140"/>
      <c r="E80" s="152"/>
      <c r="F80" s="153"/>
      <c r="G80" s="146"/>
      <c r="H80" s="166" t="s">
        <v>101</v>
      </c>
      <c r="I80" s="359"/>
      <c r="J80" s="377"/>
      <c r="K80" s="377"/>
      <c r="L80" s="378"/>
      <c r="M80" s="146"/>
      <c r="N80" s="146"/>
      <c r="O80" s="166" t="s">
        <v>101</v>
      </c>
      <c r="P80" s="362"/>
      <c r="Q80" s="362"/>
      <c r="R80" s="362"/>
      <c r="S80" s="362"/>
      <c r="T80" s="146"/>
      <c r="U80" s="288"/>
      <c r="V80" s="146"/>
      <c r="X80" s="148"/>
      <c r="Y80" s="149"/>
      <c r="Z80" s="149"/>
      <c r="AA80" s="149"/>
      <c r="AT80" s="150"/>
    </row>
    <row r="81" spans="1:75" s="147" customFormat="1" ht="61.5">
      <c r="A81" s="140"/>
      <c r="B81" s="140"/>
      <c r="E81" s="152"/>
      <c r="F81" s="153"/>
      <c r="G81" s="146"/>
      <c r="H81" s="166" t="s">
        <v>102</v>
      </c>
      <c r="I81" s="362"/>
      <c r="J81" s="362"/>
      <c r="K81" s="362"/>
      <c r="L81" s="362"/>
      <c r="M81" s="146"/>
      <c r="N81" s="146"/>
      <c r="O81" s="166" t="s">
        <v>102</v>
      </c>
      <c r="P81" s="362"/>
      <c r="Q81" s="362"/>
      <c r="R81" s="362"/>
      <c r="S81" s="362"/>
      <c r="T81" s="146"/>
      <c r="U81" s="288"/>
      <c r="V81" s="146"/>
      <c r="X81" s="148"/>
      <c r="Y81" s="149"/>
      <c r="Z81" s="149"/>
      <c r="AA81" s="149"/>
      <c r="AT81" s="150"/>
    </row>
    <row r="82" spans="1:75" s="147" customFormat="1" ht="61.5">
      <c r="A82" s="140"/>
      <c r="B82" s="140"/>
      <c r="E82" s="152"/>
      <c r="F82" s="153"/>
      <c r="G82" s="146"/>
      <c r="H82" s="166" t="s">
        <v>102</v>
      </c>
      <c r="I82" s="362"/>
      <c r="J82" s="362"/>
      <c r="K82" s="362"/>
      <c r="L82" s="362"/>
      <c r="M82" s="146"/>
      <c r="N82" s="146"/>
      <c r="O82" s="166" t="s">
        <v>102</v>
      </c>
      <c r="P82" s="362"/>
      <c r="Q82" s="362"/>
      <c r="R82" s="362"/>
      <c r="S82" s="362"/>
      <c r="T82" s="146"/>
      <c r="U82" s="288"/>
      <c r="V82" s="146"/>
      <c r="X82" s="148"/>
      <c r="Y82" s="149"/>
      <c r="Z82" s="149"/>
      <c r="AA82" s="149"/>
      <c r="AT82" s="150"/>
    </row>
    <row r="83" spans="1:75" s="147" customFormat="1" ht="62.25" thickBot="1">
      <c r="A83" s="140"/>
      <c r="B83" s="140"/>
      <c r="E83" s="167"/>
      <c r="F83" s="168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70"/>
      <c r="T83" s="170"/>
      <c r="U83" s="289"/>
      <c r="V83" s="146"/>
      <c r="X83" s="148"/>
      <c r="Y83" s="149"/>
      <c r="Z83" s="149"/>
      <c r="AA83" s="149"/>
      <c r="AT83" s="150"/>
    </row>
    <row r="84" spans="1:75" ht="93" thickBot="1">
      <c r="A84" s="140"/>
      <c r="B84" s="140"/>
      <c r="C84" s="147"/>
      <c r="D84" s="147"/>
      <c r="E84" s="147"/>
      <c r="F84" s="171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79"/>
      <c r="V84" s="147"/>
      <c r="W84" s="147"/>
      <c r="X84" s="148"/>
      <c r="Y84" s="149"/>
      <c r="Z84" s="149"/>
      <c r="AA84" s="149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50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  <c r="BQ84" s="147"/>
      <c r="BR84" s="140"/>
      <c r="BS84" s="140"/>
      <c r="BT84" s="147"/>
      <c r="BU84" s="147"/>
      <c r="BV84" s="147"/>
      <c r="BW84" s="172"/>
    </row>
    <row r="85" spans="1:75" s="147" customFormat="1" ht="69" customHeight="1">
      <c r="A85" s="140"/>
      <c r="B85" s="140"/>
      <c r="E85" s="142" t="s">
        <v>13</v>
      </c>
      <c r="F85" s="143" t="str">
        <f>zapis!$Q$7</f>
        <v xml:space="preserve"> </v>
      </c>
      <c r="G85" s="144"/>
      <c r="H85" s="173" t="s">
        <v>103</v>
      </c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 t="s">
        <v>85</v>
      </c>
      <c r="U85" s="287">
        <v>5</v>
      </c>
      <c r="V85" s="146"/>
      <c r="X85" s="174" t="str">
        <f>T87</f>
        <v/>
      </c>
      <c r="Y85" s="174" t="str">
        <f>T90</f>
        <v/>
      </c>
      <c r="Z85" s="149"/>
      <c r="AA85" s="149" t="str">
        <f>CONCATENATE("Tbl.: ",F87,"   H: ",F90,"   D: ",F89)</f>
        <v xml:space="preserve">Tbl.:    H: 0   D: </v>
      </c>
      <c r="AC85" s="147" t="s">
        <v>86</v>
      </c>
      <c r="AT85" s="150" t="e">
        <f>CONCATENATE(AL87,",",AM87,",",AN87,",",AO87,",",AP87,",",AQ87,",",AR87)</f>
        <v>#VALUE!</v>
      </c>
    </row>
    <row r="86" spans="1:75" s="147" customFormat="1" ht="61.5">
      <c r="A86" s="140"/>
      <c r="B86" s="140"/>
      <c r="E86" s="152" t="s">
        <v>14</v>
      </c>
      <c r="F86" s="153" t="str">
        <f>zapis!$Q$9</f>
        <v xml:space="preserve"> </v>
      </c>
      <c r="G86" s="175" t="s">
        <v>104</v>
      </c>
      <c r="H86" s="176" t="s">
        <v>105</v>
      </c>
      <c r="I86" s="146"/>
      <c r="J86" s="146"/>
      <c r="K86" s="146"/>
      <c r="L86" s="146"/>
      <c r="M86" s="175"/>
      <c r="N86" s="156">
        <v>1</v>
      </c>
      <c r="O86" s="156">
        <v>2</v>
      </c>
      <c r="P86" s="156">
        <v>3</v>
      </c>
      <c r="Q86" s="156">
        <v>4</v>
      </c>
      <c r="R86" s="156">
        <v>5</v>
      </c>
      <c r="S86" s="146"/>
      <c r="T86" s="156" t="s">
        <v>89</v>
      </c>
      <c r="U86" s="288"/>
      <c r="V86" s="146"/>
      <c r="X86" s="148"/>
      <c r="Y86" s="149"/>
      <c r="Z86" s="149"/>
      <c r="AA86" s="149"/>
      <c r="AC86" s="147" t="s">
        <v>90</v>
      </c>
      <c r="AT86" s="150" t="e">
        <f>CONCATENATE(AL88,",",AM88,",",AN88,",",AO88,",",AP88,",",AQ88,",",AR88)</f>
        <v>#VALUE!</v>
      </c>
    </row>
    <row r="87" spans="1:75" s="147" customFormat="1" ht="61.5">
      <c r="A87" s="140"/>
      <c r="B87" s="140"/>
      <c r="E87" s="152"/>
      <c r="F87" s="153"/>
      <c r="G87" s="374"/>
      <c r="H87" s="362"/>
      <c r="I87" s="368" t="str">
        <f>zapis!O19</f>
        <v xml:space="preserve"> </v>
      </c>
      <c r="J87" s="369"/>
      <c r="K87" s="369"/>
      <c r="L87" s="370"/>
      <c r="M87" s="376"/>
      <c r="N87" s="357" t="s">
        <v>74</v>
      </c>
      <c r="O87" s="357" t="s">
        <v>74</v>
      </c>
      <c r="P87" s="357" t="s">
        <v>74</v>
      </c>
      <c r="Q87" s="357" t="s">
        <v>74</v>
      </c>
      <c r="R87" s="357" t="s">
        <v>74</v>
      </c>
      <c r="S87" s="146"/>
      <c r="T87" s="354" t="str">
        <f>IF(N87="w",3,IF(N90="w","x",IF(SUM(AD87:AJ88)=0,"",SUM(AD87:AJ87))))</f>
        <v/>
      </c>
      <c r="U87" s="288"/>
      <c r="V87" s="146"/>
      <c r="X87" s="148"/>
      <c r="Y87" s="149"/>
      <c r="Z87" s="149"/>
      <c r="AA87" s="149"/>
      <c r="AC87" s="147">
        <f>A87</f>
        <v>0</v>
      </c>
      <c r="AD87" s="158">
        <f>IF(N87&gt;N90,1,0)</f>
        <v>0</v>
      </c>
      <c r="AE87" s="158">
        <f>IF(O87&gt;O90,1,0)</f>
        <v>0</v>
      </c>
      <c r="AF87" s="158">
        <f>IF(P87&gt;P90,1,0)</f>
        <v>0</v>
      </c>
      <c r="AG87" s="158">
        <f>IF(Q87&gt;Q90,1,0)</f>
        <v>0</v>
      </c>
      <c r="AH87" s="158">
        <f>IF(R87&gt;R90,1,0)</f>
        <v>0</v>
      </c>
      <c r="AI87" s="158"/>
      <c r="AJ87" s="158"/>
      <c r="AL87" s="158" t="e">
        <f>IF(ISBLANK(N87)=TRUE,"",IF(AD87=1,N90,-N87))</f>
        <v>#VALUE!</v>
      </c>
      <c r="AM87" s="158" t="e">
        <f>IF(ISBLANK(O87)=TRUE,"",IF(AE87=1,O90,-O87))</f>
        <v>#VALUE!</v>
      </c>
      <c r="AN87" s="158" t="e">
        <f>IF(ISBLANK(P87)=TRUE,"",IF(AF87=1,P90,-P87))</f>
        <v>#VALUE!</v>
      </c>
      <c r="AO87" s="158" t="e">
        <f>IF(ISBLANK(Q87)=TRUE,"",IF(AG87=1,Q90,-Q87))</f>
        <v>#VALUE!</v>
      </c>
      <c r="AP87" s="158" t="e">
        <f>IF(ISBLANK(R87)=TRUE,"",IF(AH87=1,R90,-R87))</f>
        <v>#VALUE!</v>
      </c>
      <c r="AQ87" s="158"/>
      <c r="AR87" s="158"/>
      <c r="AT87" s="150"/>
    </row>
    <row r="88" spans="1:75" s="147" customFormat="1" ht="61.5">
      <c r="A88" s="140"/>
      <c r="B88" s="140"/>
      <c r="E88" s="152" t="s">
        <v>91</v>
      </c>
      <c r="F88" s="153">
        <f>zapis!$T$13</f>
        <v>0</v>
      </c>
      <c r="G88" s="375"/>
      <c r="H88" s="362"/>
      <c r="I88" s="371"/>
      <c r="J88" s="372"/>
      <c r="K88" s="372"/>
      <c r="L88" s="373"/>
      <c r="M88" s="376"/>
      <c r="N88" s="358"/>
      <c r="O88" s="358"/>
      <c r="P88" s="358"/>
      <c r="Q88" s="358"/>
      <c r="R88" s="358"/>
      <c r="S88" s="146"/>
      <c r="T88" s="354"/>
      <c r="U88" s="288"/>
      <c r="V88" s="146"/>
      <c r="X88" s="148"/>
      <c r="Y88" s="149"/>
      <c r="Z88" s="149"/>
      <c r="AA88" s="149"/>
      <c r="AC88" s="147">
        <f>A90</f>
        <v>0</v>
      </c>
      <c r="AD88" s="158">
        <f>IF(N90&gt;N87,1,0)</f>
        <v>0</v>
      </c>
      <c r="AE88" s="158">
        <f>IF(O90&gt;O87,1,0)</f>
        <v>0</v>
      </c>
      <c r="AF88" s="158">
        <f>IF(P90&gt;P87,1,0)</f>
        <v>0</v>
      </c>
      <c r="AG88" s="158">
        <f>IF(Q90&gt;Q87,1,0)</f>
        <v>0</v>
      </c>
      <c r="AH88" s="158">
        <f>IF(R90&gt;R87,1,0)</f>
        <v>0</v>
      </c>
      <c r="AI88" s="158"/>
      <c r="AJ88" s="158"/>
      <c r="AL88" s="158" t="e">
        <f>IF(ISBLANK(N90)=TRUE,"",IF(AD88=1,N87,-N90))</f>
        <v>#VALUE!</v>
      </c>
      <c r="AM88" s="158" t="e">
        <f>IF(ISBLANK(O90)=TRUE,"",IF(AE88=1,O87,-O90))</f>
        <v>#VALUE!</v>
      </c>
      <c r="AN88" s="158" t="e">
        <f>IF(ISBLANK(P90)=TRUE,"",IF(AF88=1,P87,-P90))</f>
        <v>#VALUE!</v>
      </c>
      <c r="AO88" s="158" t="e">
        <f>IF(ISBLANK(Q90)=TRUE,"",IF(AG88=1,Q87,-Q90))</f>
        <v>#VALUE!</v>
      </c>
      <c r="AP88" s="158" t="e">
        <f>IF(ISBLANK(R90)=TRUE,"",IF(AH88=1,R87,-R90))</f>
        <v>#VALUE!</v>
      </c>
      <c r="AQ88" s="158"/>
      <c r="AR88" s="158"/>
      <c r="AT88" s="150"/>
    </row>
    <row r="89" spans="1:75" s="147" customFormat="1" ht="61.5">
      <c r="A89" s="140"/>
      <c r="B89" s="140"/>
      <c r="E89" s="152"/>
      <c r="F89" s="160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288"/>
      <c r="V89" s="146"/>
      <c r="X89" s="148"/>
      <c r="Y89" s="149"/>
      <c r="Z89" s="149"/>
      <c r="AA89" s="149"/>
      <c r="AT89" s="150"/>
    </row>
    <row r="90" spans="1:75" s="147" customFormat="1" ht="61.5">
      <c r="A90" s="140"/>
      <c r="B90" s="140"/>
      <c r="E90" s="152" t="s">
        <v>92</v>
      </c>
      <c r="F90" s="153">
        <f>zapis!$V$13</f>
        <v>0</v>
      </c>
      <c r="G90" s="366"/>
      <c r="H90" s="362"/>
      <c r="I90" s="368" t="str">
        <f>zapis!P19</f>
        <v xml:space="preserve"> </v>
      </c>
      <c r="J90" s="369"/>
      <c r="K90" s="369"/>
      <c r="L90" s="370"/>
      <c r="M90" s="146"/>
      <c r="N90" s="357" t="s">
        <v>74</v>
      </c>
      <c r="O90" s="357" t="s">
        <v>74</v>
      </c>
      <c r="P90" s="357" t="s">
        <v>74</v>
      </c>
      <c r="Q90" s="357" t="s">
        <v>74</v>
      </c>
      <c r="R90" s="357" t="s">
        <v>74</v>
      </c>
      <c r="S90" s="146"/>
      <c r="T90" s="354" t="str">
        <f>IF(N90="w",3,IF(N87="w","x",IF(SUM(AD87:AJ88)=0,"",SUM(AD88:AJ88))))</f>
        <v/>
      </c>
      <c r="U90" s="288"/>
      <c r="V90" s="146"/>
      <c r="X90" s="148"/>
      <c r="Y90" s="149"/>
      <c r="Z90" s="149"/>
      <c r="AA90" s="149"/>
      <c r="AT90" s="150"/>
    </row>
    <row r="91" spans="1:75" s="147" customFormat="1" ht="61.5">
      <c r="B91" s="140"/>
      <c r="E91" s="161"/>
      <c r="F91" s="162"/>
      <c r="G91" s="367"/>
      <c r="H91" s="362"/>
      <c r="I91" s="371"/>
      <c r="J91" s="372"/>
      <c r="K91" s="372"/>
      <c r="L91" s="373"/>
      <c r="M91" s="146"/>
      <c r="N91" s="358"/>
      <c r="O91" s="358"/>
      <c r="P91" s="358"/>
      <c r="Q91" s="358"/>
      <c r="R91" s="358"/>
      <c r="S91" s="146"/>
      <c r="T91" s="354"/>
      <c r="U91" s="288"/>
      <c r="V91" s="146"/>
      <c r="X91" s="148"/>
      <c r="Y91" s="149"/>
      <c r="Z91" s="149"/>
      <c r="AA91" s="149"/>
      <c r="AT91" s="150"/>
    </row>
    <row r="92" spans="1:75" s="147" customFormat="1" ht="61.5">
      <c r="A92" s="140"/>
      <c r="B92" s="140"/>
      <c r="E92" s="152" t="s">
        <v>94</v>
      </c>
      <c r="F92" s="153" t="str">
        <f>zapis!AG19</f>
        <v>C-Z</v>
      </c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288"/>
      <c r="V92" s="146"/>
      <c r="X92" s="148"/>
      <c r="Y92" s="149"/>
      <c r="Z92" s="149"/>
      <c r="AA92" s="149"/>
      <c r="AT92" s="150"/>
    </row>
    <row r="93" spans="1:75" s="147" customFormat="1" ht="61.5">
      <c r="A93" s="140"/>
      <c r="B93" s="140"/>
      <c r="E93" s="161"/>
      <c r="F93" s="162"/>
      <c r="G93" s="146"/>
      <c r="H93" s="146"/>
      <c r="I93" s="146" t="s">
        <v>22</v>
      </c>
      <c r="J93" s="146"/>
      <c r="K93" s="146"/>
      <c r="L93" s="146"/>
      <c r="M93" s="146"/>
      <c r="N93" s="163"/>
      <c r="O93" s="156"/>
      <c r="P93" s="156" t="s">
        <v>97</v>
      </c>
      <c r="Q93" s="156"/>
      <c r="R93" s="156"/>
      <c r="S93" s="146"/>
      <c r="T93" s="146"/>
      <c r="U93" s="288"/>
      <c r="V93" s="146"/>
      <c r="X93" s="148"/>
      <c r="Y93" s="149"/>
      <c r="Z93" s="149"/>
      <c r="AA93" s="149"/>
      <c r="AT93" s="150"/>
    </row>
    <row r="94" spans="1:75" s="147" customFormat="1" ht="61.5">
      <c r="A94" s="140"/>
      <c r="B94" s="140"/>
      <c r="E94" s="152"/>
      <c r="F94" s="153"/>
      <c r="G94" s="146"/>
      <c r="H94" s="146"/>
      <c r="I94" s="362"/>
      <c r="J94" s="362"/>
      <c r="K94" s="362"/>
      <c r="L94" s="362"/>
      <c r="M94" s="146"/>
      <c r="N94" s="379" t="str">
        <f>IF(T90="x",I87,IF(T87="x",I90,IF(T87&gt;T90,I87,IF(T90&gt;T87,I90,""))))</f>
        <v/>
      </c>
      <c r="O94" s="380"/>
      <c r="P94" s="380"/>
      <c r="Q94" s="380"/>
      <c r="R94" s="380"/>
      <c r="S94" s="381"/>
      <c r="T94" s="146"/>
      <c r="U94" s="288"/>
      <c r="V94" s="146"/>
      <c r="X94" s="148"/>
      <c r="Y94" s="149"/>
      <c r="Z94" s="149"/>
      <c r="AA94" s="149"/>
      <c r="AT94" s="150"/>
    </row>
    <row r="95" spans="1:75" s="147" customFormat="1" ht="61.5">
      <c r="A95" s="140"/>
      <c r="B95" s="140"/>
      <c r="E95" s="161"/>
      <c r="F95" s="162"/>
      <c r="G95" s="146"/>
      <c r="H95" s="146"/>
      <c r="I95" s="362"/>
      <c r="J95" s="362"/>
      <c r="K95" s="362"/>
      <c r="L95" s="362"/>
      <c r="M95" s="146"/>
      <c r="N95" s="382"/>
      <c r="O95" s="365"/>
      <c r="P95" s="365"/>
      <c r="Q95" s="365"/>
      <c r="R95" s="365"/>
      <c r="S95" s="383"/>
      <c r="T95" s="146"/>
      <c r="U95" s="288"/>
      <c r="V95" s="146"/>
      <c r="X95" s="148"/>
      <c r="Y95" s="149"/>
      <c r="Z95" s="149"/>
      <c r="AA95" s="149"/>
      <c r="AT95" s="150"/>
    </row>
    <row r="96" spans="1:75" s="147" customFormat="1" ht="61.5">
      <c r="A96" s="140"/>
      <c r="B96" s="140"/>
      <c r="E96" s="161"/>
      <c r="F96" s="165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288"/>
      <c r="V96" s="146"/>
      <c r="X96" s="148"/>
      <c r="Y96" s="149"/>
      <c r="Z96" s="149"/>
      <c r="AA96" s="149"/>
      <c r="AT96" s="150"/>
    </row>
    <row r="97" spans="1:75" s="147" customFormat="1" ht="61.5">
      <c r="A97" s="140"/>
      <c r="B97" s="140"/>
      <c r="E97" s="161"/>
      <c r="F97" s="162"/>
      <c r="G97" s="146"/>
      <c r="H97" s="146" t="s">
        <v>100</v>
      </c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288"/>
      <c r="V97" s="146"/>
      <c r="X97" s="148"/>
      <c r="Y97" s="149"/>
      <c r="Z97" s="149"/>
      <c r="AA97" s="149"/>
      <c r="AT97" s="150"/>
    </row>
    <row r="98" spans="1:75" s="147" customFormat="1" ht="61.5">
      <c r="A98" s="140"/>
      <c r="B98" s="140"/>
      <c r="E98" s="161"/>
      <c r="F98" s="162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288"/>
      <c r="V98" s="146"/>
      <c r="X98" s="148"/>
      <c r="Y98" s="149"/>
      <c r="Z98" s="149"/>
      <c r="AA98" s="149"/>
      <c r="AT98" s="150"/>
    </row>
    <row r="99" spans="1:75" s="147" customFormat="1" ht="61.5">
      <c r="A99" s="140"/>
      <c r="B99" s="140"/>
      <c r="E99" s="161"/>
      <c r="F99" s="162"/>
      <c r="G99" s="146"/>
      <c r="H99" s="146"/>
      <c r="I99" s="364" t="str">
        <f>I87</f>
        <v xml:space="preserve"> </v>
      </c>
      <c r="J99" s="364"/>
      <c r="K99" s="364"/>
      <c r="L99" s="364"/>
      <c r="M99" s="146"/>
      <c r="N99" s="146"/>
      <c r="O99" s="146"/>
      <c r="P99" s="364" t="str">
        <f>I90</f>
        <v xml:space="preserve"> </v>
      </c>
      <c r="Q99" s="364"/>
      <c r="R99" s="364"/>
      <c r="S99" s="364"/>
      <c r="T99" s="146"/>
      <c r="U99" s="288"/>
      <c r="V99" s="146"/>
      <c r="X99" s="148"/>
      <c r="Y99" s="149"/>
      <c r="Z99" s="149"/>
      <c r="AA99" s="149"/>
      <c r="AT99" s="150"/>
    </row>
    <row r="100" spans="1:75" s="147" customFormat="1" ht="61.5">
      <c r="A100" s="140"/>
      <c r="B100" s="140"/>
      <c r="E100" s="152"/>
      <c r="F100" s="153"/>
      <c r="G100" s="146"/>
      <c r="H100" s="166" t="s">
        <v>101</v>
      </c>
      <c r="I100" s="359"/>
      <c r="J100" s="377"/>
      <c r="K100" s="377"/>
      <c r="L100" s="378"/>
      <c r="M100" s="146"/>
      <c r="N100" s="146"/>
      <c r="O100" s="166" t="s">
        <v>101</v>
      </c>
      <c r="P100" s="362"/>
      <c r="Q100" s="362"/>
      <c r="R100" s="362"/>
      <c r="S100" s="362"/>
      <c r="T100" s="146"/>
      <c r="U100" s="288"/>
      <c r="V100" s="146"/>
      <c r="X100" s="148"/>
      <c r="Y100" s="149"/>
      <c r="Z100" s="149"/>
      <c r="AA100" s="149"/>
      <c r="AT100" s="150"/>
    </row>
    <row r="101" spans="1:75" s="147" customFormat="1" ht="61.5">
      <c r="A101" s="140"/>
      <c r="B101" s="140"/>
      <c r="E101" s="152"/>
      <c r="F101" s="153"/>
      <c r="G101" s="146"/>
      <c r="H101" s="166" t="s">
        <v>102</v>
      </c>
      <c r="I101" s="362"/>
      <c r="J101" s="362"/>
      <c r="K101" s="362"/>
      <c r="L101" s="362"/>
      <c r="M101" s="146"/>
      <c r="N101" s="146"/>
      <c r="O101" s="166" t="s">
        <v>102</v>
      </c>
      <c r="P101" s="362"/>
      <c r="Q101" s="362"/>
      <c r="R101" s="362"/>
      <c r="S101" s="362"/>
      <c r="T101" s="146"/>
      <c r="U101" s="288"/>
      <c r="V101" s="146"/>
      <c r="X101" s="148"/>
      <c r="Y101" s="149"/>
      <c r="Z101" s="149"/>
      <c r="AA101" s="149"/>
      <c r="AT101" s="150"/>
    </row>
    <row r="102" spans="1:75" s="147" customFormat="1" ht="61.5">
      <c r="A102" s="140"/>
      <c r="B102" s="140"/>
      <c r="E102" s="152"/>
      <c r="F102" s="153"/>
      <c r="G102" s="146"/>
      <c r="H102" s="166" t="s">
        <v>102</v>
      </c>
      <c r="I102" s="362"/>
      <c r="J102" s="362"/>
      <c r="K102" s="362"/>
      <c r="L102" s="362"/>
      <c r="M102" s="146"/>
      <c r="N102" s="146"/>
      <c r="O102" s="166" t="s">
        <v>102</v>
      </c>
      <c r="P102" s="362"/>
      <c r="Q102" s="362"/>
      <c r="R102" s="362"/>
      <c r="S102" s="362"/>
      <c r="T102" s="146"/>
      <c r="U102" s="288"/>
      <c r="V102" s="146"/>
      <c r="X102" s="148"/>
      <c r="Y102" s="149"/>
      <c r="Z102" s="149"/>
      <c r="AA102" s="149"/>
      <c r="AT102" s="150"/>
    </row>
    <row r="103" spans="1:75" s="147" customFormat="1" ht="62.25" thickBot="1">
      <c r="A103" s="140"/>
      <c r="B103" s="140"/>
      <c r="E103" s="167"/>
      <c r="F103" s="168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70"/>
      <c r="T103" s="170"/>
      <c r="U103" s="289"/>
      <c r="V103" s="146"/>
      <c r="X103" s="148"/>
      <c r="Y103" s="149"/>
      <c r="Z103" s="149"/>
      <c r="AA103" s="149"/>
      <c r="AT103" s="150"/>
    </row>
    <row r="104" spans="1:75" ht="93" thickBot="1">
      <c r="A104" s="140"/>
      <c r="B104" s="140"/>
      <c r="C104" s="147"/>
      <c r="D104" s="147"/>
      <c r="E104" s="147"/>
      <c r="F104" s="171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79"/>
      <c r="V104" s="147"/>
      <c r="W104" s="147"/>
      <c r="X104" s="148"/>
      <c r="Y104" s="149"/>
      <c r="Z104" s="149"/>
      <c r="AA104" s="149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50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147"/>
      <c r="BN104" s="147"/>
      <c r="BO104" s="147"/>
      <c r="BP104" s="147"/>
      <c r="BQ104" s="147"/>
      <c r="BR104" s="140"/>
      <c r="BS104" s="140"/>
      <c r="BT104" s="147"/>
      <c r="BU104" s="147"/>
      <c r="BV104" s="147"/>
      <c r="BW104" s="172"/>
    </row>
    <row r="105" spans="1:75" s="147" customFormat="1" ht="69" customHeight="1">
      <c r="A105" s="140"/>
      <c r="B105" s="140"/>
      <c r="E105" s="142" t="s">
        <v>13</v>
      </c>
      <c r="F105" s="143" t="str">
        <f>zapis!$Q$7</f>
        <v xml:space="preserve"> </v>
      </c>
      <c r="G105" s="144"/>
      <c r="H105" s="173" t="s">
        <v>103</v>
      </c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 t="s">
        <v>85</v>
      </c>
      <c r="U105" s="287">
        <v>6</v>
      </c>
      <c r="V105" s="146"/>
      <c r="X105" s="174" t="str">
        <f>T107</f>
        <v/>
      </c>
      <c r="Y105" s="174" t="str">
        <f>T110</f>
        <v/>
      </c>
      <c r="Z105" s="149"/>
      <c r="AA105" s="149" t="str">
        <f>CONCATENATE("Tbl.: ",F107,"   H: ",F110,"   D: ",F109)</f>
        <v xml:space="preserve">Tbl.:    H: 0   D: </v>
      </c>
      <c r="AC105" s="147" t="s">
        <v>86</v>
      </c>
      <c r="AT105" s="150" t="e">
        <f>CONCATENATE(AL107,",",AM107,",",AN107,",",AO107,",",AP107,",",AQ107,",",AR107)</f>
        <v>#VALUE!</v>
      </c>
    </row>
    <row r="106" spans="1:75" s="147" customFormat="1" ht="61.5">
      <c r="A106" s="140"/>
      <c r="B106" s="140"/>
      <c r="E106" s="152" t="s">
        <v>14</v>
      </c>
      <c r="F106" s="153" t="str">
        <f>zapis!$Q$9</f>
        <v xml:space="preserve"> </v>
      </c>
      <c r="G106" s="175" t="s">
        <v>104</v>
      </c>
      <c r="H106" s="176" t="s">
        <v>105</v>
      </c>
      <c r="I106" s="146"/>
      <c r="J106" s="146"/>
      <c r="K106" s="146"/>
      <c r="L106" s="146"/>
      <c r="M106" s="175"/>
      <c r="N106" s="156">
        <v>1</v>
      </c>
      <c r="O106" s="156">
        <v>2</v>
      </c>
      <c r="P106" s="156">
        <v>3</v>
      </c>
      <c r="Q106" s="156">
        <v>4</v>
      </c>
      <c r="R106" s="156">
        <v>5</v>
      </c>
      <c r="S106" s="146"/>
      <c r="T106" s="156" t="s">
        <v>89</v>
      </c>
      <c r="U106" s="288"/>
      <c r="V106" s="146"/>
      <c r="X106" s="148"/>
      <c r="Y106" s="149"/>
      <c r="Z106" s="149"/>
      <c r="AA106" s="149"/>
      <c r="AC106" s="147" t="s">
        <v>90</v>
      </c>
      <c r="AT106" s="150" t="e">
        <f>CONCATENATE(AL108,",",AM108,",",AN108,",",AO108,",",AP108,",",AQ108,",",AR108)</f>
        <v>#VALUE!</v>
      </c>
    </row>
    <row r="107" spans="1:75" s="147" customFormat="1" ht="61.5">
      <c r="A107" s="140"/>
      <c r="B107" s="140"/>
      <c r="E107" s="152"/>
      <c r="F107" s="153"/>
      <c r="G107" s="374"/>
      <c r="H107" s="362"/>
      <c r="I107" s="368" t="str">
        <f>zapis!O20</f>
        <v xml:space="preserve"> </v>
      </c>
      <c r="J107" s="369"/>
      <c r="K107" s="369"/>
      <c r="L107" s="370"/>
      <c r="M107" s="376"/>
      <c r="N107" s="357" t="s">
        <v>74</v>
      </c>
      <c r="O107" s="357" t="s">
        <v>74</v>
      </c>
      <c r="P107" s="357" t="s">
        <v>74</v>
      </c>
      <c r="Q107" s="357" t="s">
        <v>74</v>
      </c>
      <c r="R107" s="357" t="s">
        <v>74</v>
      </c>
      <c r="S107" s="146"/>
      <c r="T107" s="354" t="str">
        <f>IF(N107="w",3,IF(N110="w","x",IF(SUM(AD107:AJ108)=0,"",SUM(AD107:AJ107))))</f>
        <v/>
      </c>
      <c r="U107" s="288"/>
      <c r="V107" s="146"/>
      <c r="X107" s="148"/>
      <c r="Y107" s="149"/>
      <c r="Z107" s="149"/>
      <c r="AA107" s="149"/>
      <c r="AC107" s="147">
        <f>A107</f>
        <v>0</v>
      </c>
      <c r="AD107" s="158">
        <f>IF(N107&gt;N110,1,0)</f>
        <v>0</v>
      </c>
      <c r="AE107" s="158">
        <f>IF(O107&gt;O110,1,0)</f>
        <v>0</v>
      </c>
      <c r="AF107" s="158">
        <f>IF(P107&gt;P110,1,0)</f>
        <v>0</v>
      </c>
      <c r="AG107" s="158">
        <f>IF(Q107&gt;Q110,1,0)</f>
        <v>0</v>
      </c>
      <c r="AH107" s="158">
        <f>IF(R107&gt;R110,1,0)</f>
        <v>0</v>
      </c>
      <c r="AI107" s="158"/>
      <c r="AJ107" s="158"/>
      <c r="AL107" s="158" t="e">
        <f>IF(ISBLANK(N107)=TRUE,"",IF(AD107=1,N110,-N107))</f>
        <v>#VALUE!</v>
      </c>
      <c r="AM107" s="158" t="e">
        <f>IF(ISBLANK(O107)=TRUE,"",IF(AE107=1,O110,-O107))</f>
        <v>#VALUE!</v>
      </c>
      <c r="AN107" s="158" t="e">
        <f>IF(ISBLANK(P107)=TRUE,"",IF(AF107=1,P110,-P107))</f>
        <v>#VALUE!</v>
      </c>
      <c r="AO107" s="158" t="e">
        <f>IF(ISBLANK(Q107)=TRUE,"",IF(AG107=1,Q110,-Q107))</f>
        <v>#VALUE!</v>
      </c>
      <c r="AP107" s="158" t="e">
        <f>IF(ISBLANK(R107)=TRUE,"",IF(AH107=1,R110,-R107))</f>
        <v>#VALUE!</v>
      </c>
      <c r="AQ107" s="158"/>
      <c r="AR107" s="158"/>
      <c r="AT107" s="150"/>
    </row>
    <row r="108" spans="1:75" s="147" customFormat="1" ht="61.5">
      <c r="A108" s="140"/>
      <c r="B108" s="140"/>
      <c r="E108" s="152" t="s">
        <v>91</v>
      </c>
      <c r="F108" s="153">
        <f>zapis!$T$13</f>
        <v>0</v>
      </c>
      <c r="G108" s="375"/>
      <c r="H108" s="362"/>
      <c r="I108" s="371"/>
      <c r="J108" s="372"/>
      <c r="K108" s="372"/>
      <c r="L108" s="373"/>
      <c r="M108" s="376"/>
      <c r="N108" s="358"/>
      <c r="O108" s="358"/>
      <c r="P108" s="358"/>
      <c r="Q108" s="358"/>
      <c r="R108" s="358"/>
      <c r="S108" s="146"/>
      <c r="T108" s="354"/>
      <c r="U108" s="288"/>
      <c r="V108" s="146"/>
      <c r="X108" s="148"/>
      <c r="Y108" s="149"/>
      <c r="Z108" s="149"/>
      <c r="AA108" s="149"/>
      <c r="AC108" s="147">
        <f>A110</f>
        <v>0</v>
      </c>
      <c r="AD108" s="158">
        <f>IF(N110&gt;N107,1,0)</f>
        <v>0</v>
      </c>
      <c r="AE108" s="158">
        <f>IF(O110&gt;O107,1,0)</f>
        <v>0</v>
      </c>
      <c r="AF108" s="158">
        <f>IF(P110&gt;P107,1,0)</f>
        <v>0</v>
      </c>
      <c r="AG108" s="158">
        <f>IF(Q110&gt;Q107,1,0)</f>
        <v>0</v>
      </c>
      <c r="AH108" s="158">
        <f>IF(R110&gt;R107,1,0)</f>
        <v>0</v>
      </c>
      <c r="AI108" s="158"/>
      <c r="AJ108" s="158"/>
      <c r="AL108" s="158" t="e">
        <f>IF(ISBLANK(N110)=TRUE,"",IF(AD108=1,N107,-N110))</f>
        <v>#VALUE!</v>
      </c>
      <c r="AM108" s="158" t="e">
        <f>IF(ISBLANK(O110)=TRUE,"",IF(AE108=1,O107,-O110))</f>
        <v>#VALUE!</v>
      </c>
      <c r="AN108" s="158" t="e">
        <f>IF(ISBLANK(P110)=TRUE,"",IF(AF108=1,P107,-P110))</f>
        <v>#VALUE!</v>
      </c>
      <c r="AO108" s="158" t="e">
        <f>IF(ISBLANK(Q110)=TRUE,"",IF(AG108=1,Q107,-Q110))</f>
        <v>#VALUE!</v>
      </c>
      <c r="AP108" s="158" t="e">
        <f>IF(ISBLANK(R110)=TRUE,"",IF(AH108=1,R107,-R110))</f>
        <v>#VALUE!</v>
      </c>
      <c r="AQ108" s="158"/>
      <c r="AR108" s="158"/>
      <c r="AT108" s="150"/>
    </row>
    <row r="109" spans="1:75" s="147" customFormat="1" ht="61.5">
      <c r="A109" s="140"/>
      <c r="B109" s="140"/>
      <c r="E109" s="152"/>
      <c r="F109" s="160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288"/>
      <c r="V109" s="146"/>
      <c r="X109" s="148"/>
      <c r="Y109" s="149"/>
      <c r="Z109" s="149"/>
      <c r="AA109" s="149"/>
      <c r="AT109" s="150"/>
    </row>
    <row r="110" spans="1:75" s="147" customFormat="1" ht="61.5">
      <c r="A110" s="140"/>
      <c r="B110" s="140"/>
      <c r="E110" s="152" t="s">
        <v>92</v>
      </c>
      <c r="F110" s="153">
        <f>zapis!$V$13</f>
        <v>0</v>
      </c>
      <c r="G110" s="366"/>
      <c r="H110" s="362"/>
      <c r="I110" s="368" t="str">
        <f>zapis!P20</f>
        <v xml:space="preserve"> </v>
      </c>
      <c r="J110" s="369"/>
      <c r="K110" s="369"/>
      <c r="L110" s="370"/>
      <c r="M110" s="146"/>
      <c r="N110" s="357" t="s">
        <v>74</v>
      </c>
      <c r="O110" s="357" t="s">
        <v>74</v>
      </c>
      <c r="P110" s="357" t="s">
        <v>74</v>
      </c>
      <c r="Q110" s="357" t="s">
        <v>74</v>
      </c>
      <c r="R110" s="357" t="s">
        <v>74</v>
      </c>
      <c r="S110" s="146"/>
      <c r="T110" s="354" t="str">
        <f>IF(N110="w",3,IF(N107="w","x",IF(SUM(AD107:AJ108)=0,"",SUM(AD108:AJ108))))</f>
        <v/>
      </c>
      <c r="U110" s="288"/>
      <c r="V110" s="146"/>
      <c r="X110" s="148"/>
      <c r="Y110" s="149"/>
      <c r="Z110" s="149"/>
      <c r="AA110" s="149"/>
      <c r="AT110" s="150"/>
    </row>
    <row r="111" spans="1:75" s="147" customFormat="1" ht="61.5">
      <c r="B111" s="140"/>
      <c r="E111" s="161"/>
      <c r="F111" s="162"/>
      <c r="G111" s="367"/>
      <c r="H111" s="362"/>
      <c r="I111" s="371"/>
      <c r="J111" s="372"/>
      <c r="K111" s="372"/>
      <c r="L111" s="373"/>
      <c r="M111" s="146"/>
      <c r="N111" s="358"/>
      <c r="O111" s="358"/>
      <c r="P111" s="358"/>
      <c r="Q111" s="358"/>
      <c r="R111" s="358"/>
      <c r="S111" s="146"/>
      <c r="T111" s="354"/>
      <c r="U111" s="288"/>
      <c r="V111" s="146"/>
      <c r="X111" s="148"/>
      <c r="Y111" s="149"/>
      <c r="Z111" s="149"/>
      <c r="AA111" s="149"/>
      <c r="AT111" s="150"/>
    </row>
    <row r="112" spans="1:75" s="147" customFormat="1" ht="61.5">
      <c r="A112" s="140"/>
      <c r="B112" s="140"/>
      <c r="E112" s="152" t="s">
        <v>94</v>
      </c>
      <c r="F112" s="153" t="str">
        <f>zapis!AG20</f>
        <v>D-U</v>
      </c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288"/>
      <c r="V112" s="146"/>
      <c r="X112" s="148"/>
      <c r="Y112" s="149"/>
      <c r="Z112" s="149"/>
      <c r="AA112" s="149"/>
      <c r="AT112" s="150"/>
    </row>
    <row r="113" spans="1:75" s="147" customFormat="1" ht="61.5">
      <c r="A113" s="140"/>
      <c r="B113" s="140"/>
      <c r="E113" s="161"/>
      <c r="F113" s="162"/>
      <c r="G113" s="146"/>
      <c r="H113" s="146"/>
      <c r="I113" s="146" t="s">
        <v>22</v>
      </c>
      <c r="J113" s="146"/>
      <c r="K113" s="146"/>
      <c r="L113" s="146"/>
      <c r="M113" s="146"/>
      <c r="N113" s="163"/>
      <c r="O113" s="156"/>
      <c r="P113" s="156" t="s">
        <v>97</v>
      </c>
      <c r="Q113" s="156"/>
      <c r="R113" s="156"/>
      <c r="S113" s="146"/>
      <c r="T113" s="146"/>
      <c r="U113" s="288"/>
      <c r="V113" s="146"/>
      <c r="X113" s="148"/>
      <c r="Y113" s="149"/>
      <c r="Z113" s="149"/>
      <c r="AA113" s="149"/>
      <c r="AT113" s="150"/>
    </row>
    <row r="114" spans="1:75" s="147" customFormat="1" ht="61.5">
      <c r="A114" s="140"/>
      <c r="B114" s="140"/>
      <c r="E114" s="152"/>
      <c r="F114" s="153"/>
      <c r="G114" s="146"/>
      <c r="H114" s="146"/>
      <c r="I114" s="362"/>
      <c r="J114" s="362"/>
      <c r="K114" s="362"/>
      <c r="L114" s="362"/>
      <c r="M114" s="146"/>
      <c r="N114" s="379" t="str">
        <f>IF(T110="x",I107,IF(T107="x",I110,IF(T107&gt;T110,I107,IF(T110&gt;T107,I110,""))))</f>
        <v/>
      </c>
      <c r="O114" s="380"/>
      <c r="P114" s="380"/>
      <c r="Q114" s="380"/>
      <c r="R114" s="380"/>
      <c r="S114" s="381"/>
      <c r="T114" s="146"/>
      <c r="U114" s="288"/>
      <c r="V114" s="146"/>
      <c r="X114" s="148"/>
      <c r="Y114" s="149"/>
      <c r="Z114" s="149"/>
      <c r="AA114" s="149"/>
      <c r="AT114" s="150"/>
    </row>
    <row r="115" spans="1:75" s="147" customFormat="1" ht="61.5">
      <c r="A115" s="140"/>
      <c r="B115" s="140"/>
      <c r="E115" s="161"/>
      <c r="F115" s="162"/>
      <c r="G115" s="146"/>
      <c r="H115" s="146"/>
      <c r="I115" s="362"/>
      <c r="J115" s="362"/>
      <c r="K115" s="362"/>
      <c r="L115" s="362"/>
      <c r="M115" s="146"/>
      <c r="N115" s="382"/>
      <c r="O115" s="365"/>
      <c r="P115" s="365"/>
      <c r="Q115" s="365"/>
      <c r="R115" s="365"/>
      <c r="S115" s="383"/>
      <c r="T115" s="146"/>
      <c r="U115" s="288"/>
      <c r="V115" s="146"/>
      <c r="X115" s="148"/>
      <c r="Y115" s="149"/>
      <c r="Z115" s="149"/>
      <c r="AA115" s="149"/>
      <c r="AT115" s="150"/>
    </row>
    <row r="116" spans="1:75" s="147" customFormat="1" ht="61.5">
      <c r="A116" s="140"/>
      <c r="B116" s="140"/>
      <c r="E116" s="161"/>
      <c r="F116" s="165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288"/>
      <c r="V116" s="146"/>
      <c r="X116" s="148"/>
      <c r="Y116" s="149"/>
      <c r="Z116" s="149"/>
      <c r="AA116" s="149"/>
      <c r="AT116" s="150"/>
    </row>
    <row r="117" spans="1:75" s="147" customFormat="1" ht="61.5">
      <c r="A117" s="140"/>
      <c r="B117" s="140"/>
      <c r="E117" s="161"/>
      <c r="F117" s="162"/>
      <c r="G117" s="146"/>
      <c r="H117" s="146" t="s">
        <v>100</v>
      </c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288"/>
      <c r="V117" s="146"/>
      <c r="X117" s="148"/>
      <c r="Y117" s="149"/>
      <c r="Z117" s="149"/>
      <c r="AA117" s="149"/>
      <c r="AT117" s="150"/>
    </row>
    <row r="118" spans="1:75" s="147" customFormat="1" ht="61.5">
      <c r="A118" s="140"/>
      <c r="B118" s="140"/>
      <c r="E118" s="161"/>
      <c r="F118" s="162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288"/>
      <c r="V118" s="146"/>
      <c r="X118" s="148"/>
      <c r="Y118" s="149"/>
      <c r="Z118" s="149"/>
      <c r="AA118" s="149"/>
      <c r="AT118" s="150"/>
    </row>
    <row r="119" spans="1:75" s="147" customFormat="1" ht="61.5">
      <c r="A119" s="140"/>
      <c r="B119" s="140"/>
      <c r="E119" s="161"/>
      <c r="F119" s="162"/>
      <c r="G119" s="146"/>
      <c r="H119" s="146"/>
      <c r="I119" s="364" t="str">
        <f>I107</f>
        <v xml:space="preserve"> </v>
      </c>
      <c r="J119" s="364"/>
      <c r="K119" s="364"/>
      <c r="L119" s="364"/>
      <c r="M119" s="146"/>
      <c r="N119" s="146"/>
      <c r="O119" s="146"/>
      <c r="P119" s="364" t="str">
        <f>I110</f>
        <v xml:space="preserve"> </v>
      </c>
      <c r="Q119" s="364"/>
      <c r="R119" s="364"/>
      <c r="S119" s="364"/>
      <c r="T119" s="146"/>
      <c r="U119" s="288"/>
      <c r="V119" s="146"/>
      <c r="X119" s="148"/>
      <c r="Y119" s="149"/>
      <c r="Z119" s="149"/>
      <c r="AA119" s="149"/>
      <c r="AT119" s="150"/>
    </row>
    <row r="120" spans="1:75" s="147" customFormat="1" ht="61.5">
      <c r="A120" s="140"/>
      <c r="B120" s="140"/>
      <c r="E120" s="152"/>
      <c r="F120" s="153"/>
      <c r="G120" s="146"/>
      <c r="H120" s="166" t="s">
        <v>101</v>
      </c>
      <c r="I120" s="359"/>
      <c r="J120" s="377"/>
      <c r="K120" s="377"/>
      <c r="L120" s="378"/>
      <c r="M120" s="146"/>
      <c r="N120" s="146"/>
      <c r="O120" s="166" t="s">
        <v>101</v>
      </c>
      <c r="P120" s="362"/>
      <c r="Q120" s="362"/>
      <c r="R120" s="362"/>
      <c r="S120" s="362"/>
      <c r="T120" s="146"/>
      <c r="U120" s="288"/>
      <c r="V120" s="146"/>
      <c r="X120" s="148"/>
      <c r="Y120" s="149"/>
      <c r="Z120" s="149"/>
      <c r="AA120" s="149"/>
      <c r="AT120" s="150"/>
    </row>
    <row r="121" spans="1:75" s="147" customFormat="1" ht="61.5">
      <c r="A121" s="140"/>
      <c r="B121" s="140"/>
      <c r="E121" s="152"/>
      <c r="F121" s="153"/>
      <c r="G121" s="146"/>
      <c r="H121" s="166" t="s">
        <v>102</v>
      </c>
      <c r="I121" s="362"/>
      <c r="J121" s="362"/>
      <c r="K121" s="362"/>
      <c r="L121" s="362"/>
      <c r="M121" s="146"/>
      <c r="N121" s="146"/>
      <c r="O121" s="166" t="s">
        <v>102</v>
      </c>
      <c r="P121" s="362"/>
      <c r="Q121" s="362"/>
      <c r="R121" s="362"/>
      <c r="S121" s="362"/>
      <c r="T121" s="146"/>
      <c r="U121" s="288"/>
      <c r="V121" s="146"/>
      <c r="X121" s="148"/>
      <c r="Y121" s="149"/>
      <c r="Z121" s="149"/>
      <c r="AA121" s="149"/>
      <c r="AT121" s="150"/>
    </row>
    <row r="122" spans="1:75" s="147" customFormat="1" ht="61.5">
      <c r="A122" s="140"/>
      <c r="B122" s="140"/>
      <c r="E122" s="152"/>
      <c r="F122" s="153"/>
      <c r="G122" s="146"/>
      <c r="H122" s="166" t="s">
        <v>102</v>
      </c>
      <c r="I122" s="362"/>
      <c r="J122" s="362"/>
      <c r="K122" s="362"/>
      <c r="L122" s="362"/>
      <c r="M122" s="146"/>
      <c r="N122" s="146"/>
      <c r="O122" s="166" t="s">
        <v>102</v>
      </c>
      <c r="P122" s="362"/>
      <c r="Q122" s="362"/>
      <c r="R122" s="362"/>
      <c r="S122" s="362"/>
      <c r="T122" s="146"/>
      <c r="U122" s="288"/>
      <c r="V122" s="146"/>
      <c r="X122" s="148"/>
      <c r="Y122" s="149"/>
      <c r="Z122" s="149"/>
      <c r="AA122" s="149"/>
      <c r="AT122" s="150"/>
    </row>
    <row r="123" spans="1:75" s="147" customFormat="1" ht="62.25" thickBot="1">
      <c r="A123" s="140"/>
      <c r="B123" s="140"/>
      <c r="E123" s="167"/>
      <c r="F123" s="168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70"/>
      <c r="T123" s="170"/>
      <c r="U123" s="289"/>
      <c r="V123" s="146"/>
      <c r="X123" s="148"/>
      <c r="Y123" s="149"/>
      <c r="Z123" s="149"/>
      <c r="AA123" s="149"/>
      <c r="AT123" s="150"/>
    </row>
    <row r="124" spans="1:75" ht="93" thickBot="1">
      <c r="A124" s="140"/>
      <c r="B124" s="140"/>
      <c r="C124" s="147"/>
      <c r="D124" s="147"/>
      <c r="E124" s="147"/>
      <c r="F124" s="171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79"/>
      <c r="V124" s="147"/>
      <c r="W124" s="147"/>
      <c r="X124" s="148"/>
      <c r="Y124" s="149"/>
      <c r="Z124" s="149"/>
      <c r="AA124" s="149"/>
      <c r="AB124" s="147"/>
      <c r="AC124" s="147"/>
      <c r="AD124" s="147"/>
      <c r="AE124" s="147"/>
      <c r="AF124" s="147"/>
      <c r="AG124" s="147"/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50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  <c r="BI124" s="147"/>
      <c r="BJ124" s="147"/>
      <c r="BK124" s="147"/>
      <c r="BL124" s="147"/>
      <c r="BM124" s="147"/>
      <c r="BN124" s="147"/>
      <c r="BO124" s="147"/>
      <c r="BP124" s="147"/>
      <c r="BQ124" s="147"/>
      <c r="BR124" s="140"/>
      <c r="BS124" s="140"/>
      <c r="BT124" s="147"/>
      <c r="BU124" s="147"/>
      <c r="BV124" s="147"/>
      <c r="BW124" s="172"/>
    </row>
    <row r="125" spans="1:75" s="147" customFormat="1" ht="69" customHeight="1">
      <c r="A125" s="140"/>
      <c r="B125" s="140"/>
      <c r="E125" s="142" t="s">
        <v>13</v>
      </c>
      <c r="F125" s="143" t="str">
        <f>zapis!$Q$7</f>
        <v xml:space="preserve"> </v>
      </c>
      <c r="G125" s="144"/>
      <c r="H125" s="173" t="s">
        <v>103</v>
      </c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 t="s">
        <v>85</v>
      </c>
      <c r="U125" s="287">
        <v>7</v>
      </c>
      <c r="V125" s="146"/>
      <c r="X125" s="174" t="str">
        <f>T127</f>
        <v/>
      </c>
      <c r="Y125" s="174" t="str">
        <f>T130</f>
        <v/>
      </c>
      <c r="Z125" s="149"/>
      <c r="AA125" s="149" t="str">
        <f>CONCATENATE("Tbl.: ",F127,"   H: ",F130,"   D: ",F129)</f>
        <v xml:space="preserve">Tbl.:    H: 0   D: </v>
      </c>
      <c r="AC125" s="147" t="s">
        <v>86</v>
      </c>
      <c r="AT125" s="150" t="e">
        <f>CONCATENATE(AL127,",",AM127,",",AN127,",",AO127,",",AP127,",",AQ127,",",AR127)</f>
        <v>#VALUE!</v>
      </c>
    </row>
    <row r="126" spans="1:75" s="147" customFormat="1" ht="61.5">
      <c r="A126" s="140"/>
      <c r="B126" s="140"/>
      <c r="E126" s="152" t="s">
        <v>14</v>
      </c>
      <c r="F126" s="153" t="str">
        <f>zapis!$Q$9</f>
        <v xml:space="preserve"> </v>
      </c>
      <c r="G126" s="175" t="s">
        <v>104</v>
      </c>
      <c r="H126" s="176" t="s">
        <v>105</v>
      </c>
      <c r="I126" s="146"/>
      <c r="J126" s="146"/>
      <c r="K126" s="146"/>
      <c r="L126" s="146"/>
      <c r="M126" s="175"/>
      <c r="N126" s="156">
        <v>1</v>
      </c>
      <c r="O126" s="156">
        <v>2</v>
      </c>
      <c r="P126" s="156">
        <v>3</v>
      </c>
      <c r="Q126" s="156">
        <v>4</v>
      </c>
      <c r="R126" s="156">
        <v>5</v>
      </c>
      <c r="S126" s="146"/>
      <c r="T126" s="156" t="s">
        <v>89</v>
      </c>
      <c r="U126" s="288"/>
      <c r="V126" s="146"/>
      <c r="X126" s="148"/>
      <c r="Y126" s="149"/>
      <c r="Z126" s="149"/>
      <c r="AA126" s="149"/>
      <c r="AC126" s="147" t="s">
        <v>90</v>
      </c>
      <c r="AT126" s="150" t="e">
        <f>CONCATENATE(AL128,",",AM128,",",AN128,",",AO128,",",AP128,",",AQ128,",",AR128)</f>
        <v>#VALUE!</v>
      </c>
    </row>
    <row r="127" spans="1:75" s="147" customFormat="1" ht="61.5">
      <c r="A127" s="140"/>
      <c r="B127" s="140"/>
      <c r="E127" s="152"/>
      <c r="F127" s="153"/>
      <c r="G127" s="374"/>
      <c r="H127" s="362"/>
      <c r="I127" s="368" t="str">
        <f>zapis!O21</f>
        <v xml:space="preserve"> </v>
      </c>
      <c r="J127" s="369"/>
      <c r="K127" s="369"/>
      <c r="L127" s="370"/>
      <c r="M127" s="376"/>
      <c r="N127" s="357" t="s">
        <v>74</v>
      </c>
      <c r="O127" s="357" t="s">
        <v>74</v>
      </c>
      <c r="P127" s="357" t="s">
        <v>74</v>
      </c>
      <c r="Q127" s="357" t="s">
        <v>74</v>
      </c>
      <c r="R127" s="357" t="s">
        <v>74</v>
      </c>
      <c r="S127" s="146"/>
      <c r="T127" s="354" t="str">
        <f>IF(N127="w",3,IF(N130="w","x",IF(SUM(AD127:AJ128)=0,"",SUM(AD127:AJ127))))</f>
        <v/>
      </c>
      <c r="U127" s="288"/>
      <c r="V127" s="146"/>
      <c r="X127" s="148"/>
      <c r="Y127" s="149"/>
      <c r="Z127" s="149"/>
      <c r="AA127" s="149"/>
      <c r="AC127" s="147">
        <f>A127</f>
        <v>0</v>
      </c>
      <c r="AD127" s="158">
        <f>IF(N127&gt;N130,1,0)</f>
        <v>0</v>
      </c>
      <c r="AE127" s="158">
        <f>IF(O127&gt;O130,1,0)</f>
        <v>0</v>
      </c>
      <c r="AF127" s="158">
        <f>IF(P127&gt;P130,1,0)</f>
        <v>0</v>
      </c>
      <c r="AG127" s="158">
        <f>IF(Q127&gt;Q130,1,0)</f>
        <v>0</v>
      </c>
      <c r="AH127" s="158">
        <f>IF(R127&gt;R130,1,0)</f>
        <v>0</v>
      </c>
      <c r="AI127" s="158"/>
      <c r="AJ127" s="158"/>
      <c r="AL127" s="158" t="e">
        <f>IF(ISBLANK(N127)=TRUE,"",IF(AD127=1,N130,-N127))</f>
        <v>#VALUE!</v>
      </c>
      <c r="AM127" s="158" t="e">
        <f>IF(ISBLANK(O127)=TRUE,"",IF(AE127=1,O130,-O127))</f>
        <v>#VALUE!</v>
      </c>
      <c r="AN127" s="158" t="e">
        <f>IF(ISBLANK(P127)=TRUE,"",IF(AF127=1,P130,-P127))</f>
        <v>#VALUE!</v>
      </c>
      <c r="AO127" s="158" t="e">
        <f>IF(ISBLANK(Q127)=TRUE,"",IF(AG127=1,Q130,-Q127))</f>
        <v>#VALUE!</v>
      </c>
      <c r="AP127" s="158" t="e">
        <f>IF(ISBLANK(R127)=TRUE,"",IF(AH127=1,R130,-R127))</f>
        <v>#VALUE!</v>
      </c>
      <c r="AQ127" s="158"/>
      <c r="AR127" s="158"/>
      <c r="AT127" s="150"/>
    </row>
    <row r="128" spans="1:75" s="147" customFormat="1" ht="61.5">
      <c r="A128" s="140"/>
      <c r="B128" s="140"/>
      <c r="E128" s="152" t="s">
        <v>91</v>
      </c>
      <c r="F128" s="153">
        <f>zapis!$T$13</f>
        <v>0</v>
      </c>
      <c r="G128" s="375"/>
      <c r="H128" s="362"/>
      <c r="I128" s="371"/>
      <c r="J128" s="372"/>
      <c r="K128" s="372"/>
      <c r="L128" s="373"/>
      <c r="M128" s="376"/>
      <c r="N128" s="358"/>
      <c r="O128" s="358"/>
      <c r="P128" s="358"/>
      <c r="Q128" s="358"/>
      <c r="R128" s="358"/>
      <c r="S128" s="146"/>
      <c r="T128" s="354"/>
      <c r="U128" s="288"/>
      <c r="V128" s="146"/>
      <c r="X128" s="148"/>
      <c r="Y128" s="149"/>
      <c r="Z128" s="149"/>
      <c r="AA128" s="149"/>
      <c r="AC128" s="147">
        <f>A130</f>
        <v>0</v>
      </c>
      <c r="AD128" s="158">
        <f>IF(N130&gt;N127,1,0)</f>
        <v>0</v>
      </c>
      <c r="AE128" s="158">
        <f>IF(O130&gt;O127,1,0)</f>
        <v>0</v>
      </c>
      <c r="AF128" s="158">
        <f>IF(P130&gt;P127,1,0)</f>
        <v>0</v>
      </c>
      <c r="AG128" s="158">
        <f>IF(Q130&gt;Q127,1,0)</f>
        <v>0</v>
      </c>
      <c r="AH128" s="158">
        <f>IF(R130&gt;R127,1,0)</f>
        <v>0</v>
      </c>
      <c r="AI128" s="158"/>
      <c r="AJ128" s="158"/>
      <c r="AL128" s="158" t="e">
        <f>IF(ISBLANK(N130)=TRUE,"",IF(AD128=1,N127,-N130))</f>
        <v>#VALUE!</v>
      </c>
      <c r="AM128" s="158" t="e">
        <f>IF(ISBLANK(O130)=TRUE,"",IF(AE128=1,O127,-O130))</f>
        <v>#VALUE!</v>
      </c>
      <c r="AN128" s="158" t="e">
        <f>IF(ISBLANK(P130)=TRUE,"",IF(AF128=1,P127,-P130))</f>
        <v>#VALUE!</v>
      </c>
      <c r="AO128" s="158" t="e">
        <f>IF(ISBLANK(Q130)=TRUE,"",IF(AG128=1,Q127,-Q130))</f>
        <v>#VALUE!</v>
      </c>
      <c r="AP128" s="158" t="e">
        <f>IF(ISBLANK(R130)=TRUE,"",IF(AH128=1,R127,-R130))</f>
        <v>#VALUE!</v>
      </c>
      <c r="AQ128" s="158"/>
      <c r="AR128" s="158"/>
      <c r="AT128" s="150"/>
    </row>
    <row r="129" spans="1:75" s="147" customFormat="1" ht="61.5">
      <c r="A129" s="140"/>
      <c r="B129" s="140"/>
      <c r="E129" s="152"/>
      <c r="F129" s="160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288"/>
      <c r="V129" s="146"/>
      <c r="X129" s="148"/>
      <c r="Y129" s="149"/>
      <c r="Z129" s="149"/>
      <c r="AA129" s="149"/>
      <c r="AT129" s="150"/>
    </row>
    <row r="130" spans="1:75" s="147" customFormat="1" ht="61.5">
      <c r="A130" s="140"/>
      <c r="B130" s="140"/>
      <c r="E130" s="152" t="s">
        <v>92</v>
      </c>
      <c r="F130" s="153">
        <f>zapis!$V$13</f>
        <v>0</v>
      </c>
      <c r="G130" s="366"/>
      <c r="H130" s="362"/>
      <c r="I130" s="368" t="str">
        <f>zapis!P21</f>
        <v xml:space="preserve"> </v>
      </c>
      <c r="J130" s="369"/>
      <c r="K130" s="369"/>
      <c r="L130" s="370"/>
      <c r="M130" s="146"/>
      <c r="N130" s="357" t="s">
        <v>74</v>
      </c>
      <c r="O130" s="357" t="s">
        <v>74</v>
      </c>
      <c r="P130" s="357" t="s">
        <v>74</v>
      </c>
      <c r="Q130" s="357" t="s">
        <v>74</v>
      </c>
      <c r="R130" s="357" t="s">
        <v>74</v>
      </c>
      <c r="S130" s="146"/>
      <c r="T130" s="354" t="str">
        <f>IF(N130="w",3,IF(N127="w","x",IF(SUM(AD127:AJ128)=0,"",SUM(AD128:AJ128))))</f>
        <v/>
      </c>
      <c r="U130" s="288"/>
      <c r="V130" s="146"/>
      <c r="X130" s="148"/>
      <c r="Y130" s="149"/>
      <c r="Z130" s="149"/>
      <c r="AA130" s="149"/>
      <c r="AT130" s="150"/>
    </row>
    <row r="131" spans="1:75" s="147" customFormat="1" ht="61.5">
      <c r="B131" s="140"/>
      <c r="E131" s="161"/>
      <c r="F131" s="162"/>
      <c r="G131" s="367"/>
      <c r="H131" s="362"/>
      <c r="I131" s="371"/>
      <c r="J131" s="372"/>
      <c r="K131" s="372"/>
      <c r="L131" s="373"/>
      <c r="M131" s="146"/>
      <c r="N131" s="358"/>
      <c r="O131" s="358"/>
      <c r="P131" s="358"/>
      <c r="Q131" s="358"/>
      <c r="R131" s="358"/>
      <c r="S131" s="146"/>
      <c r="T131" s="354"/>
      <c r="U131" s="288"/>
      <c r="V131" s="146"/>
      <c r="X131" s="148"/>
      <c r="Y131" s="149"/>
      <c r="Z131" s="149"/>
      <c r="AA131" s="149"/>
      <c r="AT131" s="150"/>
    </row>
    <row r="132" spans="1:75" s="147" customFormat="1" ht="61.5">
      <c r="A132" s="140"/>
      <c r="B132" s="140"/>
      <c r="E132" s="152" t="s">
        <v>94</v>
      </c>
      <c r="F132" s="153" t="str">
        <f>zapis!AG21</f>
        <v>B-X</v>
      </c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288"/>
      <c r="V132" s="146"/>
      <c r="X132" s="148"/>
      <c r="Y132" s="149"/>
      <c r="Z132" s="149"/>
      <c r="AA132" s="149"/>
      <c r="AT132" s="150"/>
    </row>
    <row r="133" spans="1:75" s="147" customFormat="1" ht="61.5">
      <c r="A133" s="140"/>
      <c r="B133" s="140"/>
      <c r="E133" s="161"/>
      <c r="F133" s="162"/>
      <c r="G133" s="146"/>
      <c r="H133" s="146"/>
      <c r="I133" s="146" t="s">
        <v>22</v>
      </c>
      <c r="J133" s="146"/>
      <c r="K133" s="146"/>
      <c r="L133" s="146"/>
      <c r="M133" s="146"/>
      <c r="N133" s="163"/>
      <c r="O133" s="156"/>
      <c r="P133" s="156" t="s">
        <v>97</v>
      </c>
      <c r="Q133" s="156"/>
      <c r="R133" s="156"/>
      <c r="S133" s="146"/>
      <c r="T133" s="146"/>
      <c r="U133" s="288"/>
      <c r="V133" s="146"/>
      <c r="X133" s="148"/>
      <c r="Y133" s="149"/>
      <c r="Z133" s="149"/>
      <c r="AA133" s="149"/>
      <c r="AT133" s="150"/>
    </row>
    <row r="134" spans="1:75" s="147" customFormat="1" ht="61.5">
      <c r="A134" s="140"/>
      <c r="B134" s="140"/>
      <c r="E134" s="152"/>
      <c r="F134" s="153"/>
      <c r="G134" s="146"/>
      <c r="H134" s="146"/>
      <c r="I134" s="362"/>
      <c r="J134" s="362"/>
      <c r="K134" s="362"/>
      <c r="L134" s="362"/>
      <c r="M134" s="146"/>
      <c r="N134" s="379" t="str">
        <f>IF(T130="x",I127,IF(T127="x",I130,IF(T127&gt;T130,I127,IF(T130&gt;T127,I130,""))))</f>
        <v/>
      </c>
      <c r="O134" s="380"/>
      <c r="P134" s="380"/>
      <c r="Q134" s="380"/>
      <c r="R134" s="380"/>
      <c r="S134" s="381"/>
      <c r="T134" s="146"/>
      <c r="U134" s="288"/>
      <c r="V134" s="146"/>
      <c r="X134" s="148"/>
      <c r="Y134" s="149"/>
      <c r="Z134" s="149"/>
      <c r="AA134" s="149"/>
      <c r="AT134" s="150"/>
    </row>
    <row r="135" spans="1:75" s="147" customFormat="1" ht="61.5">
      <c r="A135" s="140"/>
      <c r="B135" s="140"/>
      <c r="E135" s="161"/>
      <c r="F135" s="162"/>
      <c r="G135" s="146"/>
      <c r="H135" s="146"/>
      <c r="I135" s="362"/>
      <c r="J135" s="362"/>
      <c r="K135" s="362"/>
      <c r="L135" s="362"/>
      <c r="M135" s="146"/>
      <c r="N135" s="382"/>
      <c r="O135" s="365"/>
      <c r="P135" s="365"/>
      <c r="Q135" s="365"/>
      <c r="R135" s="365"/>
      <c r="S135" s="383"/>
      <c r="T135" s="146"/>
      <c r="U135" s="288"/>
      <c r="V135" s="146"/>
      <c r="X135" s="148"/>
      <c r="Y135" s="149"/>
      <c r="Z135" s="149"/>
      <c r="AA135" s="149"/>
      <c r="AT135" s="150"/>
    </row>
    <row r="136" spans="1:75" s="147" customFormat="1" ht="61.5">
      <c r="A136" s="140"/>
      <c r="B136" s="140"/>
      <c r="E136" s="161"/>
      <c r="F136" s="165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288"/>
      <c r="V136" s="146"/>
      <c r="X136" s="148"/>
      <c r="Y136" s="149"/>
      <c r="Z136" s="149"/>
      <c r="AA136" s="149"/>
      <c r="AT136" s="150"/>
    </row>
    <row r="137" spans="1:75" s="147" customFormat="1" ht="61.5">
      <c r="A137" s="140"/>
      <c r="B137" s="140"/>
      <c r="E137" s="161"/>
      <c r="F137" s="162"/>
      <c r="G137" s="146"/>
      <c r="H137" s="146" t="s">
        <v>100</v>
      </c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288"/>
      <c r="V137" s="146"/>
      <c r="X137" s="148"/>
      <c r="Y137" s="149"/>
      <c r="Z137" s="149"/>
      <c r="AA137" s="149"/>
      <c r="AT137" s="150"/>
    </row>
    <row r="138" spans="1:75" s="147" customFormat="1" ht="61.5">
      <c r="A138" s="140"/>
      <c r="B138" s="140"/>
      <c r="E138" s="161"/>
      <c r="F138" s="162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288"/>
      <c r="V138" s="146"/>
      <c r="X138" s="148"/>
      <c r="Y138" s="149"/>
      <c r="Z138" s="149"/>
      <c r="AA138" s="149"/>
      <c r="AT138" s="150"/>
    </row>
    <row r="139" spans="1:75" s="147" customFormat="1" ht="61.5">
      <c r="A139" s="140"/>
      <c r="B139" s="140"/>
      <c r="E139" s="161"/>
      <c r="F139" s="162"/>
      <c r="G139" s="146"/>
      <c r="H139" s="146"/>
      <c r="I139" s="364" t="str">
        <f>I127</f>
        <v xml:space="preserve"> </v>
      </c>
      <c r="J139" s="364"/>
      <c r="K139" s="364"/>
      <c r="L139" s="364"/>
      <c r="M139" s="146"/>
      <c r="N139" s="146"/>
      <c r="O139" s="146"/>
      <c r="P139" s="364" t="str">
        <f>I130</f>
        <v xml:space="preserve"> </v>
      </c>
      <c r="Q139" s="364"/>
      <c r="R139" s="364"/>
      <c r="S139" s="364"/>
      <c r="T139" s="146"/>
      <c r="U139" s="288"/>
      <c r="V139" s="146"/>
      <c r="X139" s="148"/>
      <c r="Y139" s="149"/>
      <c r="Z139" s="149"/>
      <c r="AA139" s="149"/>
      <c r="AT139" s="150"/>
    </row>
    <row r="140" spans="1:75" s="147" customFormat="1" ht="61.5">
      <c r="A140" s="140"/>
      <c r="B140" s="140"/>
      <c r="E140" s="152"/>
      <c r="F140" s="153"/>
      <c r="G140" s="146"/>
      <c r="H140" s="166" t="s">
        <v>101</v>
      </c>
      <c r="I140" s="359"/>
      <c r="J140" s="377"/>
      <c r="K140" s="377"/>
      <c r="L140" s="378"/>
      <c r="M140" s="146"/>
      <c r="N140" s="146"/>
      <c r="O140" s="166" t="s">
        <v>101</v>
      </c>
      <c r="P140" s="362"/>
      <c r="Q140" s="362"/>
      <c r="R140" s="362"/>
      <c r="S140" s="362"/>
      <c r="T140" s="146"/>
      <c r="U140" s="288"/>
      <c r="V140" s="146"/>
      <c r="X140" s="148"/>
      <c r="Y140" s="149"/>
      <c r="Z140" s="149"/>
      <c r="AA140" s="149"/>
      <c r="AT140" s="150"/>
    </row>
    <row r="141" spans="1:75" s="147" customFormat="1" ht="61.5">
      <c r="A141" s="140"/>
      <c r="B141" s="140"/>
      <c r="E141" s="152"/>
      <c r="F141" s="153"/>
      <c r="G141" s="146"/>
      <c r="H141" s="166" t="s">
        <v>102</v>
      </c>
      <c r="I141" s="362"/>
      <c r="J141" s="362"/>
      <c r="K141" s="362"/>
      <c r="L141" s="362"/>
      <c r="M141" s="146"/>
      <c r="N141" s="146"/>
      <c r="O141" s="166" t="s">
        <v>102</v>
      </c>
      <c r="P141" s="362"/>
      <c r="Q141" s="362"/>
      <c r="R141" s="362"/>
      <c r="S141" s="362"/>
      <c r="T141" s="146"/>
      <c r="U141" s="288"/>
      <c r="V141" s="146"/>
      <c r="X141" s="148"/>
      <c r="Y141" s="149"/>
      <c r="Z141" s="149"/>
      <c r="AA141" s="149"/>
      <c r="AT141" s="150"/>
    </row>
    <row r="142" spans="1:75" s="147" customFormat="1" ht="61.5">
      <c r="A142" s="140"/>
      <c r="B142" s="140"/>
      <c r="E142" s="152"/>
      <c r="F142" s="153"/>
      <c r="G142" s="146"/>
      <c r="H142" s="166" t="s">
        <v>102</v>
      </c>
      <c r="I142" s="362"/>
      <c r="J142" s="362"/>
      <c r="K142" s="362"/>
      <c r="L142" s="362"/>
      <c r="M142" s="146"/>
      <c r="N142" s="146"/>
      <c r="O142" s="166" t="s">
        <v>102</v>
      </c>
      <c r="P142" s="362"/>
      <c r="Q142" s="362"/>
      <c r="R142" s="362"/>
      <c r="S142" s="362"/>
      <c r="T142" s="146"/>
      <c r="U142" s="288"/>
      <c r="V142" s="146"/>
      <c r="X142" s="148"/>
      <c r="Y142" s="149"/>
      <c r="Z142" s="149"/>
      <c r="AA142" s="149"/>
      <c r="AT142" s="150"/>
    </row>
    <row r="143" spans="1:75" s="147" customFormat="1" ht="62.25" thickBot="1">
      <c r="A143" s="140"/>
      <c r="B143" s="140"/>
      <c r="E143" s="167"/>
      <c r="F143" s="168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70"/>
      <c r="T143" s="170"/>
      <c r="U143" s="289"/>
      <c r="V143" s="146"/>
      <c r="X143" s="148"/>
      <c r="Y143" s="149"/>
      <c r="Z143" s="149"/>
      <c r="AA143" s="149"/>
      <c r="AT143" s="150"/>
    </row>
    <row r="144" spans="1:75" ht="93" thickBot="1">
      <c r="A144" s="140"/>
      <c r="B144" s="140"/>
      <c r="C144" s="147"/>
      <c r="D144" s="147"/>
      <c r="E144" s="147"/>
      <c r="F144" s="171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79"/>
      <c r="V144" s="147"/>
      <c r="W144" s="147"/>
      <c r="X144" s="148"/>
      <c r="Y144" s="149"/>
      <c r="Z144" s="149"/>
      <c r="AA144" s="149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50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  <c r="BI144" s="147"/>
      <c r="BJ144" s="147"/>
      <c r="BK144" s="147"/>
      <c r="BL144" s="147"/>
      <c r="BM144" s="147"/>
      <c r="BN144" s="147"/>
      <c r="BO144" s="147"/>
      <c r="BP144" s="147"/>
      <c r="BQ144" s="147"/>
      <c r="BR144" s="140"/>
      <c r="BS144" s="140"/>
      <c r="BT144" s="147"/>
      <c r="BU144" s="147"/>
      <c r="BV144" s="147"/>
      <c r="BW144" s="172"/>
    </row>
    <row r="145" spans="1:46" s="147" customFormat="1" ht="69" customHeight="1">
      <c r="A145" s="140"/>
      <c r="B145" s="140"/>
      <c r="E145" s="142" t="s">
        <v>13</v>
      </c>
      <c r="F145" s="143" t="str">
        <f>zapis!$Q$7</f>
        <v xml:space="preserve"> </v>
      </c>
      <c r="G145" s="144"/>
      <c r="H145" s="173" t="s">
        <v>103</v>
      </c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 t="s">
        <v>85</v>
      </c>
      <c r="U145" s="287">
        <v>8</v>
      </c>
      <c r="V145" s="146"/>
      <c r="X145" s="174" t="str">
        <f>T147</f>
        <v/>
      </c>
      <c r="Y145" s="174" t="str">
        <f>T150</f>
        <v/>
      </c>
      <c r="Z145" s="149"/>
      <c r="AA145" s="149" t="str">
        <f>CONCATENATE("Tbl.: ",F147,"   H: ",F150,"   D: ",F149)</f>
        <v xml:space="preserve">Tbl.:    H: 0   D: </v>
      </c>
      <c r="AC145" s="147" t="s">
        <v>86</v>
      </c>
      <c r="AT145" s="150" t="e">
        <f>CONCATENATE(AL147,",",AM147,",",AN147,",",AO147,",",AP147,",",AQ147,",",AR147)</f>
        <v>#VALUE!</v>
      </c>
    </row>
    <row r="146" spans="1:46" s="147" customFormat="1" ht="61.5">
      <c r="A146" s="140"/>
      <c r="B146" s="140"/>
      <c r="E146" s="152" t="s">
        <v>14</v>
      </c>
      <c r="F146" s="153" t="str">
        <f>zapis!$Q$9</f>
        <v xml:space="preserve"> </v>
      </c>
      <c r="G146" s="175" t="s">
        <v>104</v>
      </c>
      <c r="H146" s="176" t="s">
        <v>105</v>
      </c>
      <c r="I146" s="146"/>
      <c r="J146" s="146"/>
      <c r="K146" s="146"/>
      <c r="L146" s="146"/>
      <c r="M146" s="175"/>
      <c r="N146" s="156">
        <v>1</v>
      </c>
      <c r="O146" s="156">
        <v>2</v>
      </c>
      <c r="P146" s="156">
        <v>3</v>
      </c>
      <c r="Q146" s="156">
        <v>4</v>
      </c>
      <c r="R146" s="156">
        <v>5</v>
      </c>
      <c r="S146" s="146"/>
      <c r="T146" s="156" t="s">
        <v>89</v>
      </c>
      <c r="U146" s="288"/>
      <c r="V146" s="146"/>
      <c r="X146" s="148"/>
      <c r="Y146" s="149"/>
      <c r="Z146" s="149"/>
      <c r="AA146" s="149"/>
      <c r="AC146" s="147" t="s">
        <v>90</v>
      </c>
      <c r="AT146" s="150" t="e">
        <f>CONCATENATE(AL148,",",AM148,",",AN148,",",AO148,",",AP148,",",AQ148,",",AR148)</f>
        <v>#VALUE!</v>
      </c>
    </row>
    <row r="147" spans="1:46" s="147" customFormat="1" ht="61.5">
      <c r="A147" s="140"/>
      <c r="B147" s="140"/>
      <c r="E147" s="152"/>
      <c r="F147" s="153"/>
      <c r="G147" s="374"/>
      <c r="H147" s="362"/>
      <c r="I147" s="368" t="str">
        <f>zapis!O22</f>
        <v xml:space="preserve"> </v>
      </c>
      <c r="J147" s="369"/>
      <c r="K147" s="369"/>
      <c r="L147" s="370"/>
      <c r="M147" s="376"/>
      <c r="N147" s="357" t="s">
        <v>74</v>
      </c>
      <c r="O147" s="357" t="s">
        <v>74</v>
      </c>
      <c r="P147" s="357" t="s">
        <v>74</v>
      </c>
      <c r="Q147" s="357" t="s">
        <v>74</v>
      </c>
      <c r="R147" s="357" t="s">
        <v>74</v>
      </c>
      <c r="S147" s="146"/>
      <c r="T147" s="354" t="str">
        <f>IF(N147="w",3,IF(N150="w","x",IF(SUM(AD147:AJ148)=0,"",SUM(AD147:AJ147))))</f>
        <v/>
      </c>
      <c r="U147" s="288"/>
      <c r="V147" s="146"/>
      <c r="X147" s="148"/>
      <c r="Y147" s="149"/>
      <c r="Z147" s="149"/>
      <c r="AA147" s="149"/>
      <c r="AC147" s="147">
        <f>A147</f>
        <v>0</v>
      </c>
      <c r="AD147" s="158">
        <f>IF(N147&gt;N150,1,0)</f>
        <v>0</v>
      </c>
      <c r="AE147" s="158">
        <f>IF(O147&gt;O150,1,0)</f>
        <v>0</v>
      </c>
      <c r="AF147" s="158">
        <f>IF(P147&gt;P150,1,0)</f>
        <v>0</v>
      </c>
      <c r="AG147" s="158">
        <f>IF(Q147&gt;Q150,1,0)</f>
        <v>0</v>
      </c>
      <c r="AH147" s="158">
        <f>IF(R147&gt;R150,1,0)</f>
        <v>0</v>
      </c>
      <c r="AI147" s="158"/>
      <c r="AJ147" s="158"/>
      <c r="AL147" s="158" t="e">
        <f>IF(ISBLANK(N147)=TRUE,"",IF(AD147=1,N150,-N147))</f>
        <v>#VALUE!</v>
      </c>
      <c r="AM147" s="158" t="e">
        <f>IF(ISBLANK(O147)=TRUE,"",IF(AE147=1,O150,-O147))</f>
        <v>#VALUE!</v>
      </c>
      <c r="AN147" s="158" t="e">
        <f>IF(ISBLANK(P147)=TRUE,"",IF(AF147=1,P150,-P147))</f>
        <v>#VALUE!</v>
      </c>
      <c r="AO147" s="158" t="e">
        <f>IF(ISBLANK(Q147)=TRUE,"",IF(AG147=1,Q150,-Q147))</f>
        <v>#VALUE!</v>
      </c>
      <c r="AP147" s="158" t="e">
        <f>IF(ISBLANK(R147)=TRUE,"",IF(AH147=1,R150,-R147))</f>
        <v>#VALUE!</v>
      </c>
      <c r="AQ147" s="158"/>
      <c r="AR147" s="158"/>
      <c r="AT147" s="150"/>
    </row>
    <row r="148" spans="1:46" s="147" customFormat="1" ht="61.5">
      <c r="A148" s="140"/>
      <c r="B148" s="140"/>
      <c r="E148" s="152" t="s">
        <v>91</v>
      </c>
      <c r="F148" s="153">
        <f>zapis!$T$13</f>
        <v>0</v>
      </c>
      <c r="G148" s="375"/>
      <c r="H148" s="362"/>
      <c r="I148" s="371"/>
      <c r="J148" s="372"/>
      <c r="K148" s="372"/>
      <c r="L148" s="373"/>
      <c r="M148" s="376"/>
      <c r="N148" s="358"/>
      <c r="O148" s="358"/>
      <c r="P148" s="358"/>
      <c r="Q148" s="358"/>
      <c r="R148" s="358"/>
      <c r="S148" s="146"/>
      <c r="T148" s="354"/>
      <c r="U148" s="288"/>
      <c r="V148" s="146"/>
      <c r="X148" s="148"/>
      <c r="Y148" s="149"/>
      <c r="Z148" s="149"/>
      <c r="AA148" s="149"/>
      <c r="AC148" s="147">
        <f>A150</f>
        <v>0</v>
      </c>
      <c r="AD148" s="158">
        <f>IF(N150&gt;N147,1,0)</f>
        <v>0</v>
      </c>
      <c r="AE148" s="158">
        <f>IF(O150&gt;O147,1,0)</f>
        <v>0</v>
      </c>
      <c r="AF148" s="158">
        <f>IF(P150&gt;P147,1,0)</f>
        <v>0</v>
      </c>
      <c r="AG148" s="158">
        <f>IF(Q150&gt;Q147,1,0)</f>
        <v>0</v>
      </c>
      <c r="AH148" s="158">
        <f>IF(R150&gt;R147,1,0)</f>
        <v>0</v>
      </c>
      <c r="AI148" s="158"/>
      <c r="AJ148" s="158"/>
      <c r="AL148" s="158" t="e">
        <f>IF(ISBLANK(N150)=TRUE,"",IF(AD148=1,N147,-N150))</f>
        <v>#VALUE!</v>
      </c>
      <c r="AM148" s="158" t="e">
        <f>IF(ISBLANK(O150)=TRUE,"",IF(AE148=1,O147,-O150))</f>
        <v>#VALUE!</v>
      </c>
      <c r="AN148" s="158" t="e">
        <f>IF(ISBLANK(P150)=TRUE,"",IF(AF148=1,P147,-P150))</f>
        <v>#VALUE!</v>
      </c>
      <c r="AO148" s="158" t="e">
        <f>IF(ISBLANK(Q150)=TRUE,"",IF(AG148=1,Q147,-Q150))</f>
        <v>#VALUE!</v>
      </c>
      <c r="AP148" s="158" t="e">
        <f>IF(ISBLANK(R150)=TRUE,"",IF(AH148=1,R147,-R150))</f>
        <v>#VALUE!</v>
      </c>
      <c r="AQ148" s="158"/>
      <c r="AR148" s="158"/>
      <c r="AT148" s="150"/>
    </row>
    <row r="149" spans="1:46" s="147" customFormat="1" ht="61.5">
      <c r="A149" s="140"/>
      <c r="B149" s="140"/>
      <c r="E149" s="152"/>
      <c r="F149" s="160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288"/>
      <c r="V149" s="146"/>
      <c r="X149" s="148"/>
      <c r="Y149" s="149"/>
      <c r="Z149" s="149"/>
      <c r="AA149" s="149"/>
      <c r="AT149" s="150"/>
    </row>
    <row r="150" spans="1:46" s="147" customFormat="1" ht="61.5">
      <c r="A150" s="140"/>
      <c r="B150" s="140"/>
      <c r="E150" s="152" t="s">
        <v>92</v>
      </c>
      <c r="F150" s="153">
        <f>zapis!$V$13</f>
        <v>0</v>
      </c>
      <c r="G150" s="366"/>
      <c r="H150" s="362"/>
      <c r="I150" s="368" t="str">
        <f>zapis!P22</f>
        <v xml:space="preserve"> </v>
      </c>
      <c r="J150" s="369"/>
      <c r="K150" s="369"/>
      <c r="L150" s="370"/>
      <c r="M150" s="146"/>
      <c r="N150" s="357" t="s">
        <v>74</v>
      </c>
      <c r="O150" s="357" t="s">
        <v>74</v>
      </c>
      <c r="P150" s="357" t="s">
        <v>74</v>
      </c>
      <c r="Q150" s="357" t="s">
        <v>74</v>
      </c>
      <c r="R150" s="357" t="s">
        <v>74</v>
      </c>
      <c r="S150" s="146"/>
      <c r="T150" s="354" t="str">
        <f>IF(N150="w",3,IF(N147="w","x",IF(SUM(AD147:AJ148)=0,"",SUM(AD148:AJ148))))</f>
        <v/>
      </c>
      <c r="U150" s="288"/>
      <c r="V150" s="146"/>
      <c r="X150" s="148"/>
      <c r="Y150" s="149"/>
      <c r="Z150" s="149"/>
      <c r="AA150" s="149"/>
      <c r="AT150" s="150"/>
    </row>
    <row r="151" spans="1:46" s="147" customFormat="1" ht="61.5">
      <c r="B151" s="140"/>
      <c r="E151" s="161"/>
      <c r="F151" s="162"/>
      <c r="G151" s="367"/>
      <c r="H151" s="362"/>
      <c r="I151" s="371"/>
      <c r="J151" s="372"/>
      <c r="K151" s="372"/>
      <c r="L151" s="373"/>
      <c r="M151" s="146"/>
      <c r="N151" s="358"/>
      <c r="O151" s="358"/>
      <c r="P151" s="358"/>
      <c r="Q151" s="358"/>
      <c r="R151" s="358"/>
      <c r="S151" s="146"/>
      <c r="T151" s="354"/>
      <c r="U151" s="288"/>
      <c r="V151" s="146"/>
      <c r="X151" s="148"/>
      <c r="Y151" s="149"/>
      <c r="Z151" s="149"/>
      <c r="AA151" s="149"/>
      <c r="AT151" s="150"/>
    </row>
    <row r="152" spans="1:46" s="147" customFormat="1" ht="61.5">
      <c r="A152" s="140"/>
      <c r="B152" s="140"/>
      <c r="E152" s="152" t="s">
        <v>94</v>
      </c>
      <c r="F152" s="153" t="str">
        <f>zapis!AG22</f>
        <v>C-Y</v>
      </c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288"/>
      <c r="V152" s="146"/>
      <c r="X152" s="148"/>
      <c r="Y152" s="149"/>
      <c r="Z152" s="149"/>
      <c r="AA152" s="149"/>
      <c r="AT152" s="150"/>
    </row>
    <row r="153" spans="1:46" s="147" customFormat="1" ht="61.5">
      <c r="A153" s="140"/>
      <c r="B153" s="140"/>
      <c r="E153" s="161"/>
      <c r="F153" s="162"/>
      <c r="G153" s="146"/>
      <c r="H153" s="146"/>
      <c r="I153" s="146" t="s">
        <v>22</v>
      </c>
      <c r="J153" s="146"/>
      <c r="K153" s="146"/>
      <c r="L153" s="146"/>
      <c r="M153" s="146"/>
      <c r="N153" s="163"/>
      <c r="O153" s="156"/>
      <c r="P153" s="156" t="s">
        <v>97</v>
      </c>
      <c r="Q153" s="156"/>
      <c r="R153" s="156"/>
      <c r="S153" s="146"/>
      <c r="T153" s="146"/>
      <c r="U153" s="288"/>
      <c r="V153" s="146"/>
      <c r="X153" s="148"/>
      <c r="Y153" s="149"/>
      <c r="Z153" s="149"/>
      <c r="AA153" s="149"/>
      <c r="AT153" s="150"/>
    </row>
    <row r="154" spans="1:46" s="147" customFormat="1" ht="61.5">
      <c r="A154" s="140"/>
      <c r="B154" s="140"/>
      <c r="E154" s="152"/>
      <c r="F154" s="153"/>
      <c r="G154" s="146"/>
      <c r="H154" s="146"/>
      <c r="I154" s="362"/>
      <c r="J154" s="362"/>
      <c r="K154" s="362"/>
      <c r="L154" s="362"/>
      <c r="M154" s="146"/>
      <c r="N154" s="379" t="str">
        <f>IF(T150="x",I147,IF(T147="x",I150,IF(T147&gt;T150,I147,IF(T150&gt;T147,I150,""))))</f>
        <v/>
      </c>
      <c r="O154" s="380"/>
      <c r="P154" s="380"/>
      <c r="Q154" s="380"/>
      <c r="R154" s="380"/>
      <c r="S154" s="381"/>
      <c r="T154" s="146"/>
      <c r="U154" s="288"/>
      <c r="V154" s="146"/>
      <c r="X154" s="148"/>
      <c r="Y154" s="149"/>
      <c r="Z154" s="149"/>
      <c r="AA154" s="149"/>
      <c r="AT154" s="150"/>
    </row>
    <row r="155" spans="1:46" s="147" customFormat="1" ht="61.5">
      <c r="A155" s="140"/>
      <c r="B155" s="140"/>
      <c r="E155" s="161"/>
      <c r="F155" s="162"/>
      <c r="G155" s="146"/>
      <c r="H155" s="146"/>
      <c r="I155" s="362"/>
      <c r="J155" s="362"/>
      <c r="K155" s="362"/>
      <c r="L155" s="362"/>
      <c r="M155" s="146"/>
      <c r="N155" s="382"/>
      <c r="O155" s="365"/>
      <c r="P155" s="365"/>
      <c r="Q155" s="365"/>
      <c r="R155" s="365"/>
      <c r="S155" s="383"/>
      <c r="T155" s="146"/>
      <c r="U155" s="288"/>
      <c r="V155" s="146"/>
      <c r="X155" s="148"/>
      <c r="Y155" s="149"/>
      <c r="Z155" s="149"/>
      <c r="AA155" s="149"/>
      <c r="AT155" s="150"/>
    </row>
    <row r="156" spans="1:46" s="147" customFormat="1" ht="61.5">
      <c r="A156" s="140"/>
      <c r="B156" s="140"/>
      <c r="E156" s="161"/>
      <c r="F156" s="165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288"/>
      <c r="V156" s="146"/>
      <c r="X156" s="148"/>
      <c r="Y156" s="149"/>
      <c r="Z156" s="149"/>
      <c r="AA156" s="149"/>
      <c r="AT156" s="150"/>
    </row>
    <row r="157" spans="1:46" s="147" customFormat="1" ht="61.5">
      <c r="A157" s="140"/>
      <c r="B157" s="140"/>
      <c r="E157" s="161"/>
      <c r="F157" s="162"/>
      <c r="G157" s="146"/>
      <c r="H157" s="146" t="s">
        <v>100</v>
      </c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288"/>
      <c r="V157" s="146"/>
      <c r="X157" s="148"/>
      <c r="Y157" s="149"/>
      <c r="Z157" s="149"/>
      <c r="AA157" s="149"/>
      <c r="AT157" s="150"/>
    </row>
    <row r="158" spans="1:46" s="147" customFormat="1" ht="61.5">
      <c r="A158" s="140"/>
      <c r="B158" s="140"/>
      <c r="E158" s="161"/>
      <c r="F158" s="162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288"/>
      <c r="V158" s="146"/>
      <c r="X158" s="148"/>
      <c r="Y158" s="149"/>
      <c r="Z158" s="149"/>
      <c r="AA158" s="149"/>
      <c r="AT158" s="150"/>
    </row>
    <row r="159" spans="1:46" s="147" customFormat="1" ht="61.5">
      <c r="A159" s="140"/>
      <c r="B159" s="140"/>
      <c r="E159" s="161"/>
      <c r="F159" s="162"/>
      <c r="G159" s="146"/>
      <c r="H159" s="146"/>
      <c r="I159" s="364" t="str">
        <f>I147</f>
        <v xml:space="preserve"> </v>
      </c>
      <c r="J159" s="364"/>
      <c r="K159" s="364"/>
      <c r="L159" s="364"/>
      <c r="M159" s="146"/>
      <c r="N159" s="146"/>
      <c r="O159" s="146"/>
      <c r="P159" s="364" t="str">
        <f>I150</f>
        <v xml:space="preserve"> </v>
      </c>
      <c r="Q159" s="364"/>
      <c r="R159" s="364"/>
      <c r="S159" s="364"/>
      <c r="T159" s="146"/>
      <c r="U159" s="288"/>
      <c r="V159" s="146"/>
      <c r="X159" s="148"/>
      <c r="Y159" s="149"/>
      <c r="Z159" s="149"/>
      <c r="AA159" s="149"/>
      <c r="AT159" s="150"/>
    </row>
    <row r="160" spans="1:46" s="147" customFormat="1" ht="61.5">
      <c r="A160" s="140"/>
      <c r="B160" s="140"/>
      <c r="E160" s="152"/>
      <c r="F160" s="153"/>
      <c r="G160" s="146"/>
      <c r="H160" s="166" t="s">
        <v>101</v>
      </c>
      <c r="I160" s="359"/>
      <c r="J160" s="377"/>
      <c r="K160" s="377"/>
      <c r="L160" s="378"/>
      <c r="M160" s="146"/>
      <c r="N160" s="146"/>
      <c r="O160" s="166" t="s">
        <v>101</v>
      </c>
      <c r="P160" s="362"/>
      <c r="Q160" s="362"/>
      <c r="R160" s="362"/>
      <c r="S160" s="362"/>
      <c r="T160" s="146"/>
      <c r="U160" s="288"/>
      <c r="V160" s="146"/>
      <c r="X160" s="148"/>
      <c r="Y160" s="149"/>
      <c r="Z160" s="149"/>
      <c r="AA160" s="149"/>
      <c r="AT160" s="150"/>
    </row>
    <row r="161" spans="1:75" s="147" customFormat="1" ht="61.5">
      <c r="A161" s="140"/>
      <c r="B161" s="140"/>
      <c r="E161" s="152"/>
      <c r="F161" s="153"/>
      <c r="G161" s="146"/>
      <c r="H161" s="166" t="s">
        <v>102</v>
      </c>
      <c r="I161" s="362"/>
      <c r="J161" s="362"/>
      <c r="K161" s="362"/>
      <c r="L161" s="362"/>
      <c r="M161" s="146"/>
      <c r="N161" s="146"/>
      <c r="O161" s="166" t="s">
        <v>102</v>
      </c>
      <c r="P161" s="362"/>
      <c r="Q161" s="362"/>
      <c r="R161" s="362"/>
      <c r="S161" s="362"/>
      <c r="T161" s="146"/>
      <c r="U161" s="288"/>
      <c r="V161" s="146"/>
      <c r="X161" s="148"/>
      <c r="Y161" s="149"/>
      <c r="Z161" s="149"/>
      <c r="AA161" s="149"/>
      <c r="AT161" s="150"/>
    </row>
    <row r="162" spans="1:75" s="147" customFormat="1" ht="61.5">
      <c r="A162" s="140"/>
      <c r="B162" s="140"/>
      <c r="E162" s="152"/>
      <c r="F162" s="153"/>
      <c r="G162" s="146"/>
      <c r="H162" s="166" t="s">
        <v>102</v>
      </c>
      <c r="I162" s="362"/>
      <c r="J162" s="362"/>
      <c r="K162" s="362"/>
      <c r="L162" s="362"/>
      <c r="M162" s="146"/>
      <c r="N162" s="146"/>
      <c r="O162" s="166" t="s">
        <v>102</v>
      </c>
      <c r="P162" s="362"/>
      <c r="Q162" s="362"/>
      <c r="R162" s="362"/>
      <c r="S162" s="362"/>
      <c r="T162" s="146"/>
      <c r="U162" s="288"/>
      <c r="V162" s="146"/>
      <c r="X162" s="148"/>
      <c r="Y162" s="149"/>
      <c r="Z162" s="149"/>
      <c r="AA162" s="149"/>
      <c r="AT162" s="150"/>
    </row>
    <row r="163" spans="1:75" s="147" customFormat="1" ht="62.25" thickBot="1">
      <c r="A163" s="140"/>
      <c r="B163" s="140"/>
      <c r="E163" s="167"/>
      <c r="F163" s="168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70"/>
      <c r="T163" s="170"/>
      <c r="U163" s="289"/>
      <c r="V163" s="146"/>
      <c r="X163" s="148"/>
      <c r="Y163" s="149"/>
      <c r="Z163" s="149"/>
      <c r="AA163" s="149"/>
      <c r="AT163" s="150"/>
    </row>
    <row r="164" spans="1:75" ht="93" thickBot="1">
      <c r="A164" s="140"/>
      <c r="B164" s="140"/>
      <c r="C164" s="147"/>
      <c r="D164" s="147"/>
      <c r="E164" s="147"/>
      <c r="F164" s="171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79"/>
      <c r="V164" s="147"/>
      <c r="W164" s="147"/>
      <c r="X164" s="148"/>
      <c r="Y164" s="149"/>
      <c r="Z164" s="149"/>
      <c r="AA164" s="149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50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147"/>
      <c r="BM164" s="147"/>
      <c r="BN164" s="147"/>
      <c r="BO164" s="147"/>
      <c r="BP164" s="147"/>
      <c r="BQ164" s="147"/>
      <c r="BR164" s="140"/>
      <c r="BS164" s="140"/>
      <c r="BT164" s="147"/>
      <c r="BU164" s="147"/>
      <c r="BV164" s="147"/>
      <c r="BW164" s="172"/>
    </row>
    <row r="165" spans="1:75" s="147" customFormat="1" ht="69" customHeight="1">
      <c r="A165" s="140"/>
      <c r="B165" s="140"/>
      <c r="E165" s="142" t="s">
        <v>13</v>
      </c>
      <c r="F165" s="143" t="str">
        <f>zapis!$Q$7</f>
        <v xml:space="preserve"> </v>
      </c>
      <c r="G165" s="144"/>
      <c r="H165" s="173" t="s">
        <v>103</v>
      </c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 t="s">
        <v>85</v>
      </c>
      <c r="U165" s="287">
        <v>9</v>
      </c>
      <c r="V165" s="146"/>
      <c r="X165" s="174" t="str">
        <f>T167</f>
        <v/>
      </c>
      <c r="Y165" s="174" t="str">
        <f>T170</f>
        <v/>
      </c>
      <c r="Z165" s="149"/>
      <c r="AA165" s="149" t="str">
        <f>CONCATENATE("Tbl.: ",F167,"   H: ",F170,"   D: ",F169)</f>
        <v xml:space="preserve">Tbl.:    H: 0   D: </v>
      </c>
      <c r="AC165" s="147" t="s">
        <v>86</v>
      </c>
      <c r="AT165" s="150" t="e">
        <f>CONCATENATE(AL167,",",AM167,",",AN167,",",AO167,",",AP167,",",AQ167,",",AR167)</f>
        <v>#VALUE!</v>
      </c>
    </row>
    <row r="166" spans="1:75" s="147" customFormat="1" ht="61.5">
      <c r="A166" s="140"/>
      <c r="B166" s="140"/>
      <c r="E166" s="152" t="s">
        <v>14</v>
      </c>
      <c r="F166" s="153" t="str">
        <f>zapis!$Q$9</f>
        <v xml:space="preserve"> </v>
      </c>
      <c r="G166" s="175" t="s">
        <v>104</v>
      </c>
      <c r="H166" s="176" t="s">
        <v>105</v>
      </c>
      <c r="I166" s="146"/>
      <c r="J166" s="146"/>
      <c r="K166" s="146"/>
      <c r="L166" s="146"/>
      <c r="M166" s="175"/>
      <c r="N166" s="156">
        <v>1</v>
      </c>
      <c r="O166" s="156">
        <v>2</v>
      </c>
      <c r="P166" s="156">
        <v>3</v>
      </c>
      <c r="Q166" s="156">
        <v>4</v>
      </c>
      <c r="R166" s="156">
        <v>5</v>
      </c>
      <c r="S166" s="146"/>
      <c r="T166" s="156" t="s">
        <v>89</v>
      </c>
      <c r="U166" s="288"/>
      <c r="V166" s="146"/>
      <c r="X166" s="148"/>
      <c r="Y166" s="149"/>
      <c r="Z166" s="149"/>
      <c r="AA166" s="149"/>
      <c r="AC166" s="147" t="s">
        <v>90</v>
      </c>
      <c r="AT166" s="150" t="e">
        <f>CONCATENATE(AL168,",",AM168,",",AN168,",",AO168,",",AP168,",",AQ168,",",AR168)</f>
        <v>#VALUE!</v>
      </c>
    </row>
    <row r="167" spans="1:75" s="147" customFormat="1" ht="61.5">
      <c r="A167" s="140"/>
      <c r="B167" s="140"/>
      <c r="E167" s="152"/>
      <c r="F167" s="153"/>
      <c r="G167" s="374"/>
      <c r="H167" s="362"/>
      <c r="I167" s="368" t="str">
        <f>zapis!O23</f>
        <v xml:space="preserve"> </v>
      </c>
      <c r="J167" s="369"/>
      <c r="K167" s="369"/>
      <c r="L167" s="370"/>
      <c r="M167" s="376"/>
      <c r="N167" s="357" t="s">
        <v>74</v>
      </c>
      <c r="O167" s="357" t="s">
        <v>74</v>
      </c>
      <c r="P167" s="357" t="s">
        <v>74</v>
      </c>
      <c r="Q167" s="357" t="s">
        <v>74</v>
      </c>
      <c r="R167" s="357" t="s">
        <v>74</v>
      </c>
      <c r="S167" s="146"/>
      <c r="T167" s="354" t="str">
        <f>IF(N167="w",3,IF(N170="w","x",IF(SUM(AD167:AJ168)=0,"",SUM(AD167:AJ167))))</f>
        <v/>
      </c>
      <c r="U167" s="288"/>
      <c r="V167" s="146"/>
      <c r="X167" s="148"/>
      <c r="Y167" s="149"/>
      <c r="Z167" s="149"/>
      <c r="AA167" s="149"/>
      <c r="AC167" s="147">
        <f>A167</f>
        <v>0</v>
      </c>
      <c r="AD167" s="158">
        <f>IF(N167&gt;N170,1,0)</f>
        <v>0</v>
      </c>
      <c r="AE167" s="158">
        <f>IF(O167&gt;O170,1,0)</f>
        <v>0</v>
      </c>
      <c r="AF167" s="158">
        <f>IF(P167&gt;P170,1,0)</f>
        <v>0</v>
      </c>
      <c r="AG167" s="158">
        <f>IF(Q167&gt;Q170,1,0)</f>
        <v>0</v>
      </c>
      <c r="AH167" s="158">
        <f>IF(R167&gt;R170,1,0)</f>
        <v>0</v>
      </c>
      <c r="AI167" s="158"/>
      <c r="AJ167" s="158"/>
      <c r="AL167" s="158" t="e">
        <f>IF(ISBLANK(N167)=TRUE,"",IF(AD167=1,N170,-N167))</f>
        <v>#VALUE!</v>
      </c>
      <c r="AM167" s="158" t="e">
        <f>IF(ISBLANK(O167)=TRUE,"",IF(AE167=1,O170,-O167))</f>
        <v>#VALUE!</v>
      </c>
      <c r="AN167" s="158" t="e">
        <f>IF(ISBLANK(P167)=TRUE,"",IF(AF167=1,P170,-P167))</f>
        <v>#VALUE!</v>
      </c>
      <c r="AO167" s="158" t="e">
        <f>IF(ISBLANK(Q167)=TRUE,"",IF(AG167=1,Q170,-Q167))</f>
        <v>#VALUE!</v>
      </c>
      <c r="AP167" s="158" t="e">
        <f>IF(ISBLANK(R167)=TRUE,"",IF(AH167=1,R170,-R167))</f>
        <v>#VALUE!</v>
      </c>
      <c r="AQ167" s="158"/>
      <c r="AR167" s="158"/>
      <c r="AT167" s="150"/>
    </row>
    <row r="168" spans="1:75" s="147" customFormat="1" ht="61.5">
      <c r="A168" s="140"/>
      <c r="B168" s="140"/>
      <c r="E168" s="152" t="s">
        <v>91</v>
      </c>
      <c r="F168" s="153">
        <f>zapis!$T$13</f>
        <v>0</v>
      </c>
      <c r="G168" s="375"/>
      <c r="H168" s="362"/>
      <c r="I168" s="371"/>
      <c r="J168" s="372"/>
      <c r="K168" s="372"/>
      <c r="L168" s="373"/>
      <c r="M168" s="376"/>
      <c r="N168" s="358"/>
      <c r="O168" s="358"/>
      <c r="P168" s="358"/>
      <c r="Q168" s="358"/>
      <c r="R168" s="358"/>
      <c r="S168" s="146"/>
      <c r="T168" s="354"/>
      <c r="U168" s="288"/>
      <c r="V168" s="146"/>
      <c r="X168" s="148"/>
      <c r="Y168" s="149"/>
      <c r="Z168" s="149"/>
      <c r="AA168" s="149"/>
      <c r="AC168" s="147">
        <f>A170</f>
        <v>0</v>
      </c>
      <c r="AD168" s="158">
        <f>IF(N170&gt;N167,1,0)</f>
        <v>0</v>
      </c>
      <c r="AE168" s="158">
        <f>IF(O170&gt;O167,1,0)</f>
        <v>0</v>
      </c>
      <c r="AF168" s="158">
        <f>IF(P170&gt;P167,1,0)</f>
        <v>0</v>
      </c>
      <c r="AG168" s="158">
        <f>IF(Q170&gt;Q167,1,0)</f>
        <v>0</v>
      </c>
      <c r="AH168" s="158">
        <f>IF(R170&gt;R167,1,0)</f>
        <v>0</v>
      </c>
      <c r="AI168" s="158"/>
      <c r="AJ168" s="158"/>
      <c r="AL168" s="158" t="e">
        <f>IF(ISBLANK(N170)=TRUE,"",IF(AD168=1,N167,-N170))</f>
        <v>#VALUE!</v>
      </c>
      <c r="AM168" s="158" t="e">
        <f>IF(ISBLANK(O170)=TRUE,"",IF(AE168=1,O167,-O170))</f>
        <v>#VALUE!</v>
      </c>
      <c r="AN168" s="158" t="e">
        <f>IF(ISBLANK(P170)=TRUE,"",IF(AF168=1,P167,-P170))</f>
        <v>#VALUE!</v>
      </c>
      <c r="AO168" s="158" t="e">
        <f>IF(ISBLANK(Q170)=TRUE,"",IF(AG168=1,Q167,-Q170))</f>
        <v>#VALUE!</v>
      </c>
      <c r="AP168" s="158" t="e">
        <f>IF(ISBLANK(R170)=TRUE,"",IF(AH168=1,R167,-R170))</f>
        <v>#VALUE!</v>
      </c>
      <c r="AQ168" s="158"/>
      <c r="AR168" s="158"/>
      <c r="AT168" s="150"/>
    </row>
    <row r="169" spans="1:75" s="147" customFormat="1" ht="61.5">
      <c r="A169" s="140"/>
      <c r="B169" s="140"/>
      <c r="E169" s="152"/>
      <c r="F169" s="160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288"/>
      <c r="V169" s="146"/>
      <c r="X169" s="148"/>
      <c r="Y169" s="149"/>
      <c r="Z169" s="149"/>
      <c r="AA169" s="149"/>
      <c r="AT169" s="150"/>
    </row>
    <row r="170" spans="1:75" s="147" customFormat="1" ht="61.5">
      <c r="A170" s="140"/>
      <c r="B170" s="140"/>
      <c r="E170" s="152" t="s">
        <v>92</v>
      </c>
      <c r="F170" s="153">
        <f>zapis!$V$13</f>
        <v>0</v>
      </c>
      <c r="G170" s="366"/>
      <c r="H170" s="362"/>
      <c r="I170" s="368" t="str">
        <f>zapis!P23</f>
        <v xml:space="preserve"> </v>
      </c>
      <c r="J170" s="369"/>
      <c r="K170" s="369"/>
      <c r="L170" s="370"/>
      <c r="M170" s="146"/>
      <c r="N170" s="357" t="s">
        <v>74</v>
      </c>
      <c r="O170" s="357" t="s">
        <v>74</v>
      </c>
      <c r="P170" s="357" t="s">
        <v>74</v>
      </c>
      <c r="Q170" s="357" t="s">
        <v>74</v>
      </c>
      <c r="R170" s="357" t="s">
        <v>74</v>
      </c>
      <c r="S170" s="146"/>
      <c r="T170" s="354" t="str">
        <f>IF(N170="w",3,IF(N167="w","x",IF(SUM(AD167:AJ168)=0,"",SUM(AD168:AJ168))))</f>
        <v/>
      </c>
      <c r="U170" s="288"/>
      <c r="V170" s="146"/>
      <c r="X170" s="148"/>
      <c r="Y170" s="149"/>
      <c r="Z170" s="149"/>
      <c r="AA170" s="149"/>
      <c r="AT170" s="150"/>
    </row>
    <row r="171" spans="1:75" s="147" customFormat="1" ht="61.5">
      <c r="B171" s="140"/>
      <c r="E171" s="161"/>
      <c r="F171" s="162"/>
      <c r="G171" s="367"/>
      <c r="H171" s="362"/>
      <c r="I171" s="371"/>
      <c r="J171" s="372"/>
      <c r="K171" s="372"/>
      <c r="L171" s="373"/>
      <c r="M171" s="146"/>
      <c r="N171" s="358"/>
      <c r="O171" s="358"/>
      <c r="P171" s="358"/>
      <c r="Q171" s="358"/>
      <c r="R171" s="358"/>
      <c r="S171" s="146"/>
      <c r="T171" s="354"/>
      <c r="U171" s="288"/>
      <c r="V171" s="146"/>
      <c r="X171" s="148"/>
      <c r="Y171" s="149"/>
      <c r="Z171" s="149"/>
      <c r="AA171" s="149"/>
      <c r="AT171" s="150"/>
    </row>
    <row r="172" spans="1:75" s="147" customFormat="1" ht="61.5">
      <c r="A172" s="140"/>
      <c r="B172" s="140"/>
      <c r="E172" s="152" t="s">
        <v>94</v>
      </c>
      <c r="F172" s="153" t="str">
        <f>zapis!AG23</f>
        <v>D-Z</v>
      </c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288"/>
      <c r="V172" s="146"/>
      <c r="X172" s="148"/>
      <c r="Y172" s="149"/>
      <c r="Z172" s="149"/>
      <c r="AA172" s="149"/>
      <c r="AT172" s="150"/>
    </row>
    <row r="173" spans="1:75" s="147" customFormat="1" ht="61.5">
      <c r="A173" s="140"/>
      <c r="B173" s="140"/>
      <c r="E173" s="161"/>
      <c r="F173" s="162"/>
      <c r="G173" s="146"/>
      <c r="H173" s="146"/>
      <c r="I173" s="146" t="s">
        <v>22</v>
      </c>
      <c r="J173" s="146"/>
      <c r="K173" s="146"/>
      <c r="L173" s="146"/>
      <c r="M173" s="146"/>
      <c r="N173" s="163"/>
      <c r="O173" s="156"/>
      <c r="P173" s="156" t="s">
        <v>97</v>
      </c>
      <c r="Q173" s="156"/>
      <c r="R173" s="156"/>
      <c r="S173" s="146"/>
      <c r="T173" s="146"/>
      <c r="U173" s="288"/>
      <c r="V173" s="146"/>
      <c r="X173" s="148"/>
      <c r="Y173" s="149"/>
      <c r="Z173" s="149"/>
      <c r="AA173" s="149"/>
      <c r="AT173" s="150"/>
    </row>
    <row r="174" spans="1:75" s="147" customFormat="1" ht="61.5">
      <c r="A174" s="140"/>
      <c r="B174" s="140"/>
      <c r="E174" s="152"/>
      <c r="F174" s="153"/>
      <c r="G174" s="146"/>
      <c r="H174" s="146"/>
      <c r="I174" s="362"/>
      <c r="J174" s="362"/>
      <c r="K174" s="362"/>
      <c r="L174" s="362"/>
      <c r="M174" s="146"/>
      <c r="N174" s="379" t="str">
        <f>IF(T170="x",I167,IF(T167="x",I170,IF(T167&gt;T170,I167,IF(T170&gt;T167,I170,""))))</f>
        <v/>
      </c>
      <c r="O174" s="380"/>
      <c r="P174" s="380"/>
      <c r="Q174" s="380"/>
      <c r="R174" s="380"/>
      <c r="S174" s="381"/>
      <c r="T174" s="146"/>
      <c r="U174" s="288"/>
      <c r="V174" s="146"/>
      <c r="X174" s="148"/>
      <c r="Y174" s="149"/>
      <c r="Z174" s="149"/>
      <c r="AA174" s="149"/>
      <c r="AT174" s="150"/>
    </row>
    <row r="175" spans="1:75" s="147" customFormat="1" ht="61.5">
      <c r="A175" s="140"/>
      <c r="B175" s="140"/>
      <c r="E175" s="161"/>
      <c r="F175" s="162"/>
      <c r="G175" s="146"/>
      <c r="H175" s="146"/>
      <c r="I175" s="362"/>
      <c r="J175" s="362"/>
      <c r="K175" s="362"/>
      <c r="L175" s="362"/>
      <c r="M175" s="146"/>
      <c r="N175" s="382"/>
      <c r="O175" s="365"/>
      <c r="P175" s="365"/>
      <c r="Q175" s="365"/>
      <c r="R175" s="365"/>
      <c r="S175" s="383"/>
      <c r="T175" s="146"/>
      <c r="U175" s="288"/>
      <c r="V175" s="146"/>
      <c r="X175" s="148"/>
      <c r="Y175" s="149"/>
      <c r="Z175" s="149"/>
      <c r="AA175" s="149"/>
      <c r="AT175" s="150"/>
    </row>
    <row r="176" spans="1:75" s="147" customFormat="1" ht="61.5">
      <c r="A176" s="140"/>
      <c r="B176" s="140"/>
      <c r="E176" s="161"/>
      <c r="F176" s="165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288"/>
      <c r="V176" s="146"/>
      <c r="X176" s="148"/>
      <c r="Y176" s="149"/>
      <c r="Z176" s="149"/>
      <c r="AA176" s="149"/>
      <c r="AT176" s="150"/>
    </row>
    <row r="177" spans="1:75" s="147" customFormat="1" ht="61.5">
      <c r="A177" s="140"/>
      <c r="B177" s="140"/>
      <c r="E177" s="161"/>
      <c r="F177" s="162"/>
      <c r="G177" s="146"/>
      <c r="H177" s="146" t="s">
        <v>100</v>
      </c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288"/>
      <c r="V177" s="146"/>
      <c r="X177" s="148"/>
      <c r="Y177" s="149"/>
      <c r="Z177" s="149"/>
      <c r="AA177" s="149"/>
      <c r="AT177" s="150"/>
    </row>
    <row r="178" spans="1:75" s="147" customFormat="1" ht="61.5">
      <c r="A178" s="140"/>
      <c r="B178" s="140"/>
      <c r="E178" s="161"/>
      <c r="F178" s="162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288"/>
      <c r="V178" s="146"/>
      <c r="X178" s="148"/>
      <c r="Y178" s="149"/>
      <c r="Z178" s="149"/>
      <c r="AA178" s="149"/>
      <c r="AT178" s="150"/>
    </row>
    <row r="179" spans="1:75" s="147" customFormat="1" ht="61.5">
      <c r="A179" s="140"/>
      <c r="B179" s="140"/>
      <c r="E179" s="161"/>
      <c r="F179" s="162"/>
      <c r="G179" s="146"/>
      <c r="H179" s="146"/>
      <c r="I179" s="364" t="str">
        <f>I167</f>
        <v xml:space="preserve"> </v>
      </c>
      <c r="J179" s="364"/>
      <c r="K179" s="364"/>
      <c r="L179" s="364"/>
      <c r="M179" s="146"/>
      <c r="N179" s="146"/>
      <c r="O179" s="146"/>
      <c r="P179" s="364" t="str">
        <f>I170</f>
        <v xml:space="preserve"> </v>
      </c>
      <c r="Q179" s="364"/>
      <c r="R179" s="364"/>
      <c r="S179" s="364"/>
      <c r="T179" s="146"/>
      <c r="U179" s="288"/>
      <c r="V179" s="146"/>
      <c r="X179" s="148"/>
      <c r="Y179" s="149"/>
      <c r="Z179" s="149"/>
      <c r="AA179" s="149"/>
      <c r="AT179" s="150"/>
    </row>
    <row r="180" spans="1:75" s="147" customFormat="1" ht="61.5">
      <c r="A180" s="140"/>
      <c r="B180" s="140"/>
      <c r="E180" s="152"/>
      <c r="F180" s="153"/>
      <c r="G180" s="146"/>
      <c r="H180" s="166" t="s">
        <v>101</v>
      </c>
      <c r="I180" s="359"/>
      <c r="J180" s="377"/>
      <c r="K180" s="377"/>
      <c r="L180" s="378"/>
      <c r="M180" s="146"/>
      <c r="N180" s="146"/>
      <c r="O180" s="166" t="s">
        <v>101</v>
      </c>
      <c r="P180" s="362"/>
      <c r="Q180" s="362"/>
      <c r="R180" s="362"/>
      <c r="S180" s="362"/>
      <c r="T180" s="146"/>
      <c r="U180" s="288"/>
      <c r="V180" s="146"/>
      <c r="X180" s="148"/>
      <c r="Y180" s="149"/>
      <c r="Z180" s="149"/>
      <c r="AA180" s="149"/>
      <c r="AT180" s="150"/>
    </row>
    <row r="181" spans="1:75" s="147" customFormat="1" ht="61.5">
      <c r="A181" s="140"/>
      <c r="B181" s="140"/>
      <c r="E181" s="152"/>
      <c r="F181" s="153"/>
      <c r="G181" s="146"/>
      <c r="H181" s="166" t="s">
        <v>102</v>
      </c>
      <c r="I181" s="362"/>
      <c r="J181" s="362"/>
      <c r="K181" s="362"/>
      <c r="L181" s="362"/>
      <c r="M181" s="146"/>
      <c r="N181" s="146"/>
      <c r="O181" s="166" t="s">
        <v>102</v>
      </c>
      <c r="P181" s="362"/>
      <c r="Q181" s="362"/>
      <c r="R181" s="362"/>
      <c r="S181" s="362"/>
      <c r="T181" s="146"/>
      <c r="U181" s="288"/>
      <c r="V181" s="146"/>
      <c r="X181" s="148"/>
      <c r="Y181" s="149"/>
      <c r="Z181" s="149"/>
      <c r="AA181" s="149"/>
      <c r="AT181" s="150"/>
    </row>
    <row r="182" spans="1:75" s="147" customFormat="1" ht="61.5">
      <c r="A182" s="140"/>
      <c r="B182" s="140"/>
      <c r="E182" s="152"/>
      <c r="F182" s="153"/>
      <c r="G182" s="146"/>
      <c r="H182" s="166" t="s">
        <v>102</v>
      </c>
      <c r="I182" s="362"/>
      <c r="J182" s="362"/>
      <c r="K182" s="362"/>
      <c r="L182" s="362"/>
      <c r="M182" s="146"/>
      <c r="N182" s="146"/>
      <c r="O182" s="166" t="s">
        <v>102</v>
      </c>
      <c r="P182" s="362"/>
      <c r="Q182" s="362"/>
      <c r="R182" s="362"/>
      <c r="S182" s="362"/>
      <c r="T182" s="146"/>
      <c r="U182" s="288"/>
      <c r="V182" s="146"/>
      <c r="X182" s="148"/>
      <c r="Y182" s="149"/>
      <c r="Z182" s="149"/>
      <c r="AA182" s="149"/>
      <c r="AT182" s="150"/>
    </row>
    <row r="183" spans="1:75" s="147" customFormat="1" ht="62.25" thickBot="1">
      <c r="A183" s="140"/>
      <c r="B183" s="140"/>
      <c r="E183" s="167"/>
      <c r="F183" s="168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70"/>
      <c r="T183" s="170"/>
      <c r="U183" s="289"/>
      <c r="V183" s="146"/>
      <c r="X183" s="148"/>
      <c r="Y183" s="149"/>
      <c r="Z183" s="149"/>
      <c r="AA183" s="149"/>
      <c r="AT183" s="150"/>
    </row>
    <row r="184" spans="1:75" ht="93" thickBot="1">
      <c r="A184" s="140"/>
      <c r="B184" s="140"/>
      <c r="C184" s="147"/>
      <c r="D184" s="147"/>
      <c r="E184" s="147"/>
      <c r="F184" s="171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79"/>
      <c r="V184" s="147"/>
      <c r="W184" s="147"/>
      <c r="X184" s="148"/>
      <c r="Y184" s="149"/>
      <c r="Z184" s="149"/>
      <c r="AA184" s="149"/>
      <c r="AB184" s="147"/>
      <c r="AC184" s="147"/>
      <c r="AD184" s="147"/>
      <c r="AE184" s="147"/>
      <c r="AF184" s="147"/>
      <c r="AG184" s="147"/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50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  <c r="BI184" s="147"/>
      <c r="BJ184" s="147"/>
      <c r="BK184" s="147"/>
      <c r="BL184" s="147"/>
      <c r="BM184" s="147"/>
      <c r="BN184" s="147"/>
      <c r="BO184" s="147"/>
      <c r="BP184" s="147"/>
      <c r="BQ184" s="147"/>
      <c r="BR184" s="140"/>
      <c r="BS184" s="140"/>
      <c r="BT184" s="147"/>
      <c r="BU184" s="147"/>
      <c r="BV184" s="147"/>
      <c r="BW184" s="172"/>
    </row>
    <row r="185" spans="1:75" s="147" customFormat="1" ht="69" customHeight="1">
      <c r="A185" s="140"/>
      <c r="B185" s="140"/>
      <c r="E185" s="142" t="s">
        <v>13</v>
      </c>
      <c r="F185" s="143" t="str">
        <f>zapis!$Q$7</f>
        <v xml:space="preserve"> </v>
      </c>
      <c r="G185" s="144"/>
      <c r="H185" s="173" t="s">
        <v>103</v>
      </c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 t="s">
        <v>85</v>
      </c>
      <c r="U185" s="287">
        <v>10</v>
      </c>
      <c r="V185" s="146"/>
      <c r="X185" s="174" t="str">
        <f>T187</f>
        <v/>
      </c>
      <c r="Y185" s="174" t="str">
        <f>T190</f>
        <v/>
      </c>
      <c r="Z185" s="149"/>
      <c r="AA185" s="149" t="str">
        <f>CONCATENATE("Tbl.: ",F187,"   H: ",F190,"   D: ",F189)</f>
        <v xml:space="preserve">Tbl.:    H: 0   D: </v>
      </c>
      <c r="AC185" s="147" t="s">
        <v>86</v>
      </c>
      <c r="AT185" s="150" t="e">
        <f>CONCATENATE(AL187,",",AM187,",",AN187,",",AO187,",",AP187,",",AQ187,",",AR187)</f>
        <v>#VALUE!</v>
      </c>
    </row>
    <row r="186" spans="1:75" s="147" customFormat="1" ht="61.5">
      <c r="A186" s="140"/>
      <c r="B186" s="140"/>
      <c r="E186" s="152" t="s">
        <v>14</v>
      </c>
      <c r="F186" s="153" t="str">
        <f>zapis!$Q$9</f>
        <v xml:space="preserve"> </v>
      </c>
      <c r="G186" s="175" t="s">
        <v>104</v>
      </c>
      <c r="H186" s="176" t="s">
        <v>105</v>
      </c>
      <c r="I186" s="146"/>
      <c r="J186" s="146"/>
      <c r="K186" s="146"/>
      <c r="L186" s="146"/>
      <c r="M186" s="175"/>
      <c r="N186" s="156">
        <v>1</v>
      </c>
      <c r="O186" s="156">
        <v>2</v>
      </c>
      <c r="P186" s="156">
        <v>3</v>
      </c>
      <c r="Q186" s="156">
        <v>4</v>
      </c>
      <c r="R186" s="156">
        <v>5</v>
      </c>
      <c r="S186" s="146"/>
      <c r="T186" s="156" t="s">
        <v>89</v>
      </c>
      <c r="U186" s="288"/>
      <c r="V186" s="146"/>
      <c r="X186" s="148"/>
      <c r="Y186" s="149"/>
      <c r="Z186" s="149"/>
      <c r="AA186" s="149"/>
      <c r="AC186" s="147" t="s">
        <v>90</v>
      </c>
      <c r="AT186" s="150" t="e">
        <f>CONCATENATE(AL188,",",AM188,",",AN188,",",AO188,",",AP188,",",AQ188,",",AR188)</f>
        <v>#VALUE!</v>
      </c>
    </row>
    <row r="187" spans="1:75" s="147" customFormat="1" ht="61.5">
      <c r="A187" s="140"/>
      <c r="B187" s="140"/>
      <c r="E187" s="152"/>
      <c r="F187" s="153"/>
      <c r="G187" s="374"/>
      <c r="H187" s="362"/>
      <c r="I187" s="368" t="str">
        <f>zapis!O24</f>
        <v xml:space="preserve"> </v>
      </c>
      <c r="J187" s="369"/>
      <c r="K187" s="369"/>
      <c r="L187" s="370"/>
      <c r="M187" s="376"/>
      <c r="N187" s="357" t="s">
        <v>74</v>
      </c>
      <c r="O187" s="357" t="s">
        <v>74</v>
      </c>
      <c r="P187" s="357" t="s">
        <v>74</v>
      </c>
      <c r="Q187" s="357" t="s">
        <v>74</v>
      </c>
      <c r="R187" s="357" t="s">
        <v>74</v>
      </c>
      <c r="S187" s="146"/>
      <c r="T187" s="354" t="str">
        <f>IF(N187="w",3,IF(N190="w","x",IF(SUM(AD187:AJ188)=0,"",SUM(AD187:AJ187))))</f>
        <v/>
      </c>
      <c r="U187" s="288"/>
      <c r="V187" s="146"/>
      <c r="X187" s="148"/>
      <c r="Y187" s="149"/>
      <c r="Z187" s="149"/>
      <c r="AA187" s="149"/>
      <c r="AC187" s="147">
        <f>A187</f>
        <v>0</v>
      </c>
      <c r="AD187" s="158">
        <f>IF(N187&gt;N190,1,0)</f>
        <v>0</v>
      </c>
      <c r="AE187" s="158">
        <f>IF(O187&gt;O190,1,0)</f>
        <v>0</v>
      </c>
      <c r="AF187" s="158">
        <f>IF(P187&gt;P190,1,0)</f>
        <v>0</v>
      </c>
      <c r="AG187" s="158">
        <f>IF(Q187&gt;Q190,1,0)</f>
        <v>0</v>
      </c>
      <c r="AH187" s="158">
        <f>IF(R187&gt;R190,1,0)</f>
        <v>0</v>
      </c>
      <c r="AI187" s="158"/>
      <c r="AJ187" s="158"/>
      <c r="AL187" s="158" t="e">
        <f>IF(ISBLANK(N187)=TRUE,"",IF(AD187=1,N190,-N187))</f>
        <v>#VALUE!</v>
      </c>
      <c r="AM187" s="158" t="e">
        <f>IF(ISBLANK(O187)=TRUE,"",IF(AE187=1,O190,-O187))</f>
        <v>#VALUE!</v>
      </c>
      <c r="AN187" s="158" t="e">
        <f>IF(ISBLANK(P187)=TRUE,"",IF(AF187=1,P190,-P187))</f>
        <v>#VALUE!</v>
      </c>
      <c r="AO187" s="158" t="e">
        <f>IF(ISBLANK(Q187)=TRUE,"",IF(AG187=1,Q190,-Q187))</f>
        <v>#VALUE!</v>
      </c>
      <c r="AP187" s="158" t="e">
        <f>IF(ISBLANK(R187)=TRUE,"",IF(AH187=1,R190,-R187))</f>
        <v>#VALUE!</v>
      </c>
      <c r="AQ187" s="158"/>
      <c r="AR187" s="158"/>
      <c r="AT187" s="150"/>
    </row>
    <row r="188" spans="1:75" s="147" customFormat="1" ht="61.5">
      <c r="A188" s="140"/>
      <c r="B188" s="140"/>
      <c r="E188" s="152" t="s">
        <v>91</v>
      </c>
      <c r="F188" s="153">
        <f>zapis!$T$13</f>
        <v>0</v>
      </c>
      <c r="G188" s="375"/>
      <c r="H188" s="362"/>
      <c r="I188" s="371"/>
      <c r="J188" s="372"/>
      <c r="K188" s="372"/>
      <c r="L188" s="373"/>
      <c r="M188" s="376"/>
      <c r="N188" s="358"/>
      <c r="O188" s="358"/>
      <c r="P188" s="358"/>
      <c r="Q188" s="358"/>
      <c r="R188" s="358"/>
      <c r="S188" s="146"/>
      <c r="T188" s="354"/>
      <c r="U188" s="288"/>
      <c r="V188" s="146"/>
      <c r="X188" s="148"/>
      <c r="Y188" s="149"/>
      <c r="Z188" s="149"/>
      <c r="AA188" s="149"/>
      <c r="AC188" s="147">
        <f>A190</f>
        <v>0</v>
      </c>
      <c r="AD188" s="158">
        <f>IF(N190&gt;N187,1,0)</f>
        <v>0</v>
      </c>
      <c r="AE188" s="158">
        <f>IF(O190&gt;O187,1,0)</f>
        <v>0</v>
      </c>
      <c r="AF188" s="158">
        <f>IF(P190&gt;P187,1,0)</f>
        <v>0</v>
      </c>
      <c r="AG188" s="158">
        <f>IF(Q190&gt;Q187,1,0)</f>
        <v>0</v>
      </c>
      <c r="AH188" s="158">
        <f>IF(R190&gt;R187,1,0)</f>
        <v>0</v>
      </c>
      <c r="AI188" s="158"/>
      <c r="AJ188" s="158"/>
      <c r="AL188" s="158" t="e">
        <f>IF(ISBLANK(N190)=TRUE,"",IF(AD188=1,N187,-N190))</f>
        <v>#VALUE!</v>
      </c>
      <c r="AM188" s="158" t="e">
        <f>IF(ISBLANK(O190)=TRUE,"",IF(AE188=1,O187,-O190))</f>
        <v>#VALUE!</v>
      </c>
      <c r="AN188" s="158" t="e">
        <f>IF(ISBLANK(P190)=TRUE,"",IF(AF188=1,P187,-P190))</f>
        <v>#VALUE!</v>
      </c>
      <c r="AO188" s="158" t="e">
        <f>IF(ISBLANK(Q190)=TRUE,"",IF(AG188=1,Q187,-Q190))</f>
        <v>#VALUE!</v>
      </c>
      <c r="AP188" s="158" t="e">
        <f>IF(ISBLANK(R190)=TRUE,"",IF(AH188=1,R187,-R190))</f>
        <v>#VALUE!</v>
      </c>
      <c r="AQ188" s="158"/>
      <c r="AR188" s="158"/>
      <c r="AT188" s="150"/>
    </row>
    <row r="189" spans="1:75" s="147" customFormat="1" ht="61.5">
      <c r="A189" s="140"/>
      <c r="B189" s="140"/>
      <c r="E189" s="152"/>
      <c r="F189" s="160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288"/>
      <c r="V189" s="146"/>
      <c r="X189" s="148"/>
      <c r="Y189" s="149"/>
      <c r="Z189" s="149"/>
      <c r="AA189" s="149"/>
      <c r="AT189" s="150"/>
    </row>
    <row r="190" spans="1:75" s="147" customFormat="1" ht="61.5">
      <c r="A190" s="140"/>
      <c r="B190" s="140"/>
      <c r="E190" s="152" t="s">
        <v>92</v>
      </c>
      <c r="F190" s="153">
        <f>zapis!$V$13</f>
        <v>0</v>
      </c>
      <c r="G190" s="366"/>
      <c r="H190" s="362"/>
      <c r="I190" s="368" t="str">
        <f>zapis!P24</f>
        <v xml:space="preserve"> </v>
      </c>
      <c r="J190" s="369"/>
      <c r="K190" s="369"/>
      <c r="L190" s="370"/>
      <c r="M190" s="146"/>
      <c r="N190" s="357" t="s">
        <v>74</v>
      </c>
      <c r="O190" s="357" t="s">
        <v>74</v>
      </c>
      <c r="P190" s="357" t="s">
        <v>74</v>
      </c>
      <c r="Q190" s="357" t="s">
        <v>74</v>
      </c>
      <c r="R190" s="357" t="s">
        <v>74</v>
      </c>
      <c r="S190" s="146"/>
      <c r="T190" s="354" t="str">
        <f>IF(N190="w",3,IF(N187="w","x",IF(SUM(AD187:AJ188)=0,"",SUM(AD188:AJ188))))</f>
        <v/>
      </c>
      <c r="U190" s="288"/>
      <c r="V190" s="146"/>
      <c r="X190" s="148"/>
      <c r="Y190" s="149"/>
      <c r="Z190" s="149"/>
      <c r="AA190" s="149"/>
      <c r="AT190" s="150"/>
    </row>
    <row r="191" spans="1:75" s="147" customFormat="1" ht="61.5">
      <c r="B191" s="140"/>
      <c r="E191" s="161"/>
      <c r="F191" s="162"/>
      <c r="G191" s="367"/>
      <c r="H191" s="362"/>
      <c r="I191" s="371"/>
      <c r="J191" s="372"/>
      <c r="K191" s="372"/>
      <c r="L191" s="373"/>
      <c r="M191" s="146"/>
      <c r="N191" s="358"/>
      <c r="O191" s="358"/>
      <c r="P191" s="358"/>
      <c r="Q191" s="358"/>
      <c r="R191" s="358"/>
      <c r="S191" s="146"/>
      <c r="T191" s="354"/>
      <c r="U191" s="288"/>
      <c r="V191" s="146"/>
      <c r="X191" s="148"/>
      <c r="Y191" s="149"/>
      <c r="Z191" s="149"/>
      <c r="AA191" s="149"/>
      <c r="AT191" s="150"/>
    </row>
    <row r="192" spans="1:75" s="147" customFormat="1" ht="61.5">
      <c r="A192" s="140"/>
      <c r="B192" s="140"/>
      <c r="E192" s="152" t="s">
        <v>94</v>
      </c>
      <c r="F192" s="153" t="str">
        <f>zapis!AG24</f>
        <v>A-U</v>
      </c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288"/>
      <c r="V192" s="146"/>
      <c r="X192" s="148"/>
      <c r="Y192" s="149"/>
      <c r="Z192" s="149"/>
      <c r="AA192" s="149"/>
      <c r="AT192" s="150"/>
    </row>
    <row r="193" spans="1:75" s="147" customFormat="1" ht="61.5">
      <c r="A193" s="140"/>
      <c r="B193" s="140"/>
      <c r="E193" s="161"/>
      <c r="F193" s="162"/>
      <c r="G193" s="146"/>
      <c r="H193" s="146"/>
      <c r="I193" s="146" t="s">
        <v>22</v>
      </c>
      <c r="J193" s="146"/>
      <c r="K193" s="146"/>
      <c r="L193" s="146"/>
      <c r="M193" s="146"/>
      <c r="N193" s="163"/>
      <c r="O193" s="156"/>
      <c r="P193" s="156" t="s">
        <v>97</v>
      </c>
      <c r="Q193" s="156"/>
      <c r="R193" s="156"/>
      <c r="S193" s="146"/>
      <c r="T193" s="146"/>
      <c r="U193" s="288"/>
      <c r="V193" s="146"/>
      <c r="X193" s="148"/>
      <c r="Y193" s="149"/>
      <c r="Z193" s="149"/>
      <c r="AA193" s="149"/>
      <c r="AT193" s="150"/>
    </row>
    <row r="194" spans="1:75" s="147" customFormat="1" ht="61.5">
      <c r="A194" s="140"/>
      <c r="B194" s="140"/>
      <c r="E194" s="152"/>
      <c r="F194" s="153"/>
      <c r="G194" s="146"/>
      <c r="H194" s="146"/>
      <c r="I194" s="362"/>
      <c r="J194" s="362"/>
      <c r="K194" s="362"/>
      <c r="L194" s="362"/>
      <c r="M194" s="146"/>
      <c r="N194" s="379" t="str">
        <f>IF(T190="x",I187,IF(T187="x",I190,IF(T187&gt;T190,I187,IF(T190&gt;T187,I190,""))))</f>
        <v/>
      </c>
      <c r="O194" s="380"/>
      <c r="P194" s="380"/>
      <c r="Q194" s="380"/>
      <c r="R194" s="380"/>
      <c r="S194" s="381"/>
      <c r="T194" s="146"/>
      <c r="U194" s="288"/>
      <c r="V194" s="146"/>
      <c r="X194" s="148"/>
      <c r="Y194" s="149"/>
      <c r="Z194" s="149"/>
      <c r="AA194" s="149"/>
      <c r="AT194" s="150"/>
    </row>
    <row r="195" spans="1:75" s="147" customFormat="1" ht="61.5">
      <c r="A195" s="140"/>
      <c r="B195" s="140"/>
      <c r="E195" s="161"/>
      <c r="F195" s="162"/>
      <c r="G195" s="146"/>
      <c r="H195" s="146"/>
      <c r="I195" s="362"/>
      <c r="J195" s="362"/>
      <c r="K195" s="362"/>
      <c r="L195" s="362"/>
      <c r="M195" s="146"/>
      <c r="N195" s="382"/>
      <c r="O195" s="365"/>
      <c r="P195" s="365"/>
      <c r="Q195" s="365"/>
      <c r="R195" s="365"/>
      <c r="S195" s="383"/>
      <c r="T195" s="146"/>
      <c r="U195" s="288"/>
      <c r="V195" s="146"/>
      <c r="X195" s="148"/>
      <c r="Y195" s="149"/>
      <c r="Z195" s="149"/>
      <c r="AA195" s="149"/>
      <c r="AT195" s="150"/>
    </row>
    <row r="196" spans="1:75" s="147" customFormat="1" ht="61.5">
      <c r="A196" s="140"/>
      <c r="B196" s="140"/>
      <c r="E196" s="161"/>
      <c r="F196" s="165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288"/>
      <c r="V196" s="146"/>
      <c r="X196" s="148"/>
      <c r="Y196" s="149"/>
      <c r="Z196" s="149"/>
      <c r="AA196" s="149"/>
      <c r="AT196" s="150"/>
    </row>
    <row r="197" spans="1:75" s="147" customFormat="1" ht="61.5">
      <c r="A197" s="140"/>
      <c r="B197" s="140"/>
      <c r="E197" s="161"/>
      <c r="F197" s="162"/>
      <c r="G197" s="146"/>
      <c r="H197" s="146" t="s">
        <v>100</v>
      </c>
      <c r="I197" s="146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  <c r="U197" s="288"/>
      <c r="V197" s="146"/>
      <c r="X197" s="148"/>
      <c r="Y197" s="149"/>
      <c r="Z197" s="149"/>
      <c r="AA197" s="149"/>
      <c r="AT197" s="150"/>
    </row>
    <row r="198" spans="1:75" s="147" customFormat="1" ht="61.5">
      <c r="A198" s="140"/>
      <c r="B198" s="140"/>
      <c r="E198" s="161"/>
      <c r="F198" s="162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288"/>
      <c r="V198" s="146"/>
      <c r="X198" s="148"/>
      <c r="Y198" s="149"/>
      <c r="Z198" s="149"/>
      <c r="AA198" s="149"/>
      <c r="AT198" s="150"/>
    </row>
    <row r="199" spans="1:75" s="147" customFormat="1" ht="61.5">
      <c r="A199" s="140"/>
      <c r="B199" s="140"/>
      <c r="E199" s="161"/>
      <c r="F199" s="162"/>
      <c r="G199" s="146"/>
      <c r="H199" s="146"/>
      <c r="I199" s="364" t="str">
        <f>I187</f>
        <v xml:space="preserve"> </v>
      </c>
      <c r="J199" s="364"/>
      <c r="K199" s="364"/>
      <c r="L199" s="364"/>
      <c r="M199" s="146"/>
      <c r="N199" s="146"/>
      <c r="O199" s="146"/>
      <c r="P199" s="364" t="str">
        <f>I190</f>
        <v xml:space="preserve"> </v>
      </c>
      <c r="Q199" s="364"/>
      <c r="R199" s="364"/>
      <c r="S199" s="364"/>
      <c r="T199" s="146"/>
      <c r="U199" s="288"/>
      <c r="V199" s="146"/>
      <c r="X199" s="148"/>
      <c r="Y199" s="149"/>
      <c r="Z199" s="149"/>
      <c r="AA199" s="149"/>
      <c r="AT199" s="150"/>
    </row>
    <row r="200" spans="1:75" s="147" customFormat="1" ht="61.5">
      <c r="A200" s="140"/>
      <c r="B200" s="140"/>
      <c r="E200" s="152"/>
      <c r="F200" s="153"/>
      <c r="G200" s="146"/>
      <c r="H200" s="166" t="s">
        <v>101</v>
      </c>
      <c r="I200" s="359"/>
      <c r="J200" s="377"/>
      <c r="K200" s="377"/>
      <c r="L200" s="378"/>
      <c r="M200" s="146"/>
      <c r="N200" s="146"/>
      <c r="O200" s="166" t="s">
        <v>101</v>
      </c>
      <c r="P200" s="362"/>
      <c r="Q200" s="362"/>
      <c r="R200" s="362"/>
      <c r="S200" s="362"/>
      <c r="T200" s="146"/>
      <c r="U200" s="288"/>
      <c r="V200" s="146"/>
      <c r="X200" s="148"/>
      <c r="Y200" s="149"/>
      <c r="Z200" s="149"/>
      <c r="AA200" s="149"/>
      <c r="AT200" s="150"/>
    </row>
    <row r="201" spans="1:75" s="147" customFormat="1" ht="61.5">
      <c r="A201" s="140"/>
      <c r="B201" s="140"/>
      <c r="E201" s="152"/>
      <c r="F201" s="153"/>
      <c r="G201" s="146"/>
      <c r="H201" s="166" t="s">
        <v>102</v>
      </c>
      <c r="I201" s="362"/>
      <c r="J201" s="362"/>
      <c r="K201" s="362"/>
      <c r="L201" s="362"/>
      <c r="M201" s="146"/>
      <c r="N201" s="146"/>
      <c r="O201" s="166" t="s">
        <v>102</v>
      </c>
      <c r="P201" s="362"/>
      <c r="Q201" s="362"/>
      <c r="R201" s="362"/>
      <c r="S201" s="362"/>
      <c r="T201" s="146"/>
      <c r="U201" s="288"/>
      <c r="V201" s="146"/>
      <c r="X201" s="148"/>
      <c r="Y201" s="149"/>
      <c r="Z201" s="149"/>
      <c r="AA201" s="149"/>
      <c r="AT201" s="150"/>
    </row>
    <row r="202" spans="1:75" s="147" customFormat="1" ht="61.5">
      <c r="A202" s="140"/>
      <c r="B202" s="140"/>
      <c r="E202" s="152"/>
      <c r="F202" s="153"/>
      <c r="G202" s="146"/>
      <c r="H202" s="166" t="s">
        <v>102</v>
      </c>
      <c r="I202" s="362"/>
      <c r="J202" s="362"/>
      <c r="K202" s="362"/>
      <c r="L202" s="362"/>
      <c r="M202" s="146"/>
      <c r="N202" s="146"/>
      <c r="O202" s="166" t="s">
        <v>102</v>
      </c>
      <c r="P202" s="362"/>
      <c r="Q202" s="362"/>
      <c r="R202" s="362"/>
      <c r="S202" s="362"/>
      <c r="T202" s="146"/>
      <c r="U202" s="288"/>
      <c r="V202" s="146"/>
      <c r="X202" s="148"/>
      <c r="Y202" s="149"/>
      <c r="Z202" s="149"/>
      <c r="AA202" s="149"/>
      <c r="AT202" s="150"/>
    </row>
    <row r="203" spans="1:75" s="147" customFormat="1" ht="62.25" thickBot="1">
      <c r="A203" s="140"/>
      <c r="B203" s="140"/>
      <c r="E203" s="167"/>
      <c r="F203" s="168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70"/>
      <c r="T203" s="170"/>
      <c r="U203" s="289"/>
      <c r="V203" s="146"/>
      <c r="X203" s="148"/>
      <c r="Y203" s="149"/>
      <c r="Z203" s="149"/>
      <c r="AA203" s="149"/>
      <c r="AT203" s="150"/>
    </row>
    <row r="204" spans="1:75" ht="93" thickBot="1">
      <c r="A204" s="140"/>
      <c r="B204" s="140"/>
      <c r="C204" s="147"/>
      <c r="D204" s="147"/>
      <c r="E204" s="147"/>
      <c r="F204" s="171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47"/>
      <c r="U204" s="179"/>
      <c r="V204" s="147"/>
      <c r="W204" s="147"/>
      <c r="X204" s="148"/>
      <c r="Y204" s="149"/>
      <c r="Z204" s="149"/>
      <c r="AA204" s="149"/>
      <c r="AB204" s="147"/>
      <c r="AC204" s="147"/>
      <c r="AD204" s="147"/>
      <c r="AE204" s="147"/>
      <c r="AF204" s="147"/>
      <c r="AG204" s="147"/>
      <c r="AH204" s="147"/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50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  <c r="BI204" s="147"/>
      <c r="BJ204" s="147"/>
      <c r="BK204" s="147"/>
      <c r="BL204" s="147"/>
      <c r="BM204" s="147"/>
      <c r="BN204" s="147"/>
      <c r="BO204" s="147"/>
      <c r="BP204" s="147"/>
      <c r="BQ204" s="147"/>
      <c r="BR204" s="140"/>
      <c r="BS204" s="140"/>
      <c r="BT204" s="147"/>
      <c r="BU204" s="147"/>
      <c r="BV204" s="147"/>
      <c r="BW204" s="172"/>
    </row>
    <row r="205" spans="1:75" s="147" customFormat="1" ht="69" customHeight="1">
      <c r="A205" s="140"/>
      <c r="B205" s="140"/>
      <c r="E205" s="142" t="s">
        <v>13</v>
      </c>
      <c r="F205" s="143" t="str">
        <f>zapis!$Q$7</f>
        <v xml:space="preserve"> </v>
      </c>
      <c r="G205" s="144"/>
      <c r="H205" s="173" t="s">
        <v>103</v>
      </c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 t="s">
        <v>85</v>
      </c>
      <c r="U205" s="287">
        <v>11</v>
      </c>
      <c r="V205" s="146"/>
      <c r="X205" s="174" t="str">
        <f>T207</f>
        <v/>
      </c>
      <c r="Y205" s="174" t="str">
        <f>T210</f>
        <v/>
      </c>
      <c r="Z205" s="149"/>
      <c r="AA205" s="149" t="str">
        <f>CONCATENATE("Tbl.: ",F207,"   H: ",F210,"   D: ",F209)</f>
        <v xml:space="preserve">Tbl.:    H: 0   D: </v>
      </c>
      <c r="AC205" s="147" t="s">
        <v>86</v>
      </c>
      <c r="AT205" s="150" t="e">
        <f>CONCATENATE(AL207,",",AM207,",",AN207,",",AO207,",",AP207,",",AQ207,",",AR207)</f>
        <v>#VALUE!</v>
      </c>
    </row>
    <row r="206" spans="1:75" s="147" customFormat="1" ht="61.5">
      <c r="A206" s="140"/>
      <c r="B206" s="140"/>
      <c r="E206" s="152" t="s">
        <v>14</v>
      </c>
      <c r="F206" s="153" t="str">
        <f>zapis!$Q$9</f>
        <v xml:space="preserve"> </v>
      </c>
      <c r="G206" s="175" t="s">
        <v>104</v>
      </c>
      <c r="H206" s="176" t="s">
        <v>105</v>
      </c>
      <c r="I206" s="146"/>
      <c r="J206" s="146"/>
      <c r="K206" s="146"/>
      <c r="L206" s="146"/>
      <c r="M206" s="175"/>
      <c r="N206" s="156">
        <v>1</v>
      </c>
      <c r="O206" s="156">
        <v>2</v>
      </c>
      <c r="P206" s="156">
        <v>3</v>
      </c>
      <c r="Q206" s="156">
        <v>4</v>
      </c>
      <c r="R206" s="156">
        <v>5</v>
      </c>
      <c r="S206" s="146"/>
      <c r="T206" s="156" t="s">
        <v>89</v>
      </c>
      <c r="U206" s="288"/>
      <c r="V206" s="146"/>
      <c r="X206" s="148"/>
      <c r="Y206" s="149"/>
      <c r="Z206" s="149"/>
      <c r="AA206" s="149"/>
      <c r="AC206" s="147" t="s">
        <v>90</v>
      </c>
      <c r="AT206" s="150" t="e">
        <f>CONCATENATE(AL208,",",AM208,",",AN208,",",AO208,",",AP208,",",AQ208,",",AR208)</f>
        <v>#VALUE!</v>
      </c>
    </row>
    <row r="207" spans="1:75" s="147" customFormat="1" ht="61.5">
      <c r="A207" s="140"/>
      <c r="B207" s="140"/>
      <c r="E207" s="152"/>
      <c r="F207" s="153"/>
      <c r="G207" s="374"/>
      <c r="H207" s="362"/>
      <c r="I207" s="368" t="str">
        <f>zapis!O25</f>
        <v xml:space="preserve"> </v>
      </c>
      <c r="J207" s="369"/>
      <c r="K207" s="369"/>
      <c r="L207" s="370"/>
      <c r="M207" s="376"/>
      <c r="N207" s="357" t="s">
        <v>74</v>
      </c>
      <c r="O207" s="357" t="s">
        <v>74</v>
      </c>
      <c r="P207" s="357" t="s">
        <v>74</v>
      </c>
      <c r="Q207" s="357" t="s">
        <v>74</v>
      </c>
      <c r="R207" s="357" t="s">
        <v>74</v>
      </c>
      <c r="S207" s="146"/>
      <c r="T207" s="354" t="str">
        <f>IF(N207="w",3,IF(N210="w","x",IF(SUM(AD207:AJ208)=0,"",SUM(AD207:AJ207))))</f>
        <v/>
      </c>
      <c r="U207" s="288"/>
      <c r="V207" s="146"/>
      <c r="X207" s="148"/>
      <c r="Y207" s="149"/>
      <c r="Z207" s="149"/>
      <c r="AA207" s="149"/>
      <c r="AC207" s="147">
        <f>A207</f>
        <v>0</v>
      </c>
      <c r="AD207" s="158">
        <f>IF(N207&gt;N210,1,0)</f>
        <v>0</v>
      </c>
      <c r="AE207" s="158">
        <f>IF(O207&gt;O210,1,0)</f>
        <v>0</v>
      </c>
      <c r="AF207" s="158">
        <f>IF(P207&gt;P210,1,0)</f>
        <v>0</v>
      </c>
      <c r="AG207" s="158">
        <f>IF(Q207&gt;Q210,1,0)</f>
        <v>0</v>
      </c>
      <c r="AH207" s="158">
        <f>IF(R207&gt;R210,1,0)</f>
        <v>0</v>
      </c>
      <c r="AI207" s="158"/>
      <c r="AJ207" s="158"/>
      <c r="AL207" s="158" t="e">
        <f>IF(ISBLANK(N207)=TRUE,"",IF(AD207=1,N210,-N207))</f>
        <v>#VALUE!</v>
      </c>
      <c r="AM207" s="158" t="e">
        <f>IF(ISBLANK(O207)=TRUE,"",IF(AE207=1,O210,-O207))</f>
        <v>#VALUE!</v>
      </c>
      <c r="AN207" s="158" t="e">
        <f>IF(ISBLANK(P207)=TRUE,"",IF(AF207=1,P210,-P207))</f>
        <v>#VALUE!</v>
      </c>
      <c r="AO207" s="158" t="e">
        <f>IF(ISBLANK(Q207)=TRUE,"",IF(AG207=1,Q210,-Q207))</f>
        <v>#VALUE!</v>
      </c>
      <c r="AP207" s="158" t="e">
        <f>IF(ISBLANK(R207)=TRUE,"",IF(AH207=1,R210,-R207))</f>
        <v>#VALUE!</v>
      </c>
      <c r="AQ207" s="158"/>
      <c r="AR207" s="158"/>
      <c r="AT207" s="150"/>
    </row>
    <row r="208" spans="1:75" s="147" customFormat="1" ht="61.5">
      <c r="A208" s="140"/>
      <c r="B208" s="140"/>
      <c r="E208" s="152" t="s">
        <v>91</v>
      </c>
      <c r="F208" s="153">
        <f>zapis!$T$13</f>
        <v>0</v>
      </c>
      <c r="G208" s="375"/>
      <c r="H208" s="362"/>
      <c r="I208" s="371"/>
      <c r="J208" s="372"/>
      <c r="K208" s="372"/>
      <c r="L208" s="373"/>
      <c r="M208" s="376"/>
      <c r="N208" s="358"/>
      <c r="O208" s="358"/>
      <c r="P208" s="358"/>
      <c r="Q208" s="358"/>
      <c r="R208" s="358"/>
      <c r="S208" s="146"/>
      <c r="T208" s="354"/>
      <c r="U208" s="288"/>
      <c r="V208" s="146"/>
      <c r="X208" s="148"/>
      <c r="Y208" s="149"/>
      <c r="Z208" s="149"/>
      <c r="AA208" s="149"/>
      <c r="AC208" s="147">
        <f>A210</f>
        <v>0</v>
      </c>
      <c r="AD208" s="158">
        <f>IF(N210&gt;N207,1,0)</f>
        <v>0</v>
      </c>
      <c r="AE208" s="158">
        <f>IF(O210&gt;O207,1,0)</f>
        <v>0</v>
      </c>
      <c r="AF208" s="158">
        <f>IF(P210&gt;P207,1,0)</f>
        <v>0</v>
      </c>
      <c r="AG208" s="158">
        <f>IF(Q210&gt;Q207,1,0)</f>
        <v>0</v>
      </c>
      <c r="AH208" s="158">
        <f>IF(R210&gt;R207,1,0)</f>
        <v>0</v>
      </c>
      <c r="AI208" s="158"/>
      <c r="AJ208" s="158"/>
      <c r="AL208" s="158" t="e">
        <f>IF(ISBLANK(N210)=TRUE,"",IF(AD208=1,N207,-N210))</f>
        <v>#VALUE!</v>
      </c>
      <c r="AM208" s="158" t="e">
        <f>IF(ISBLANK(O210)=TRUE,"",IF(AE208=1,O207,-O210))</f>
        <v>#VALUE!</v>
      </c>
      <c r="AN208" s="158" t="e">
        <f>IF(ISBLANK(P210)=TRUE,"",IF(AF208=1,P207,-P210))</f>
        <v>#VALUE!</v>
      </c>
      <c r="AO208" s="158" t="e">
        <f>IF(ISBLANK(Q210)=TRUE,"",IF(AG208=1,Q207,-Q210))</f>
        <v>#VALUE!</v>
      </c>
      <c r="AP208" s="158" t="e">
        <f>IF(ISBLANK(R210)=TRUE,"",IF(AH208=1,R207,-R210))</f>
        <v>#VALUE!</v>
      </c>
      <c r="AQ208" s="158"/>
      <c r="AR208" s="158"/>
      <c r="AT208" s="150"/>
    </row>
    <row r="209" spans="1:75" s="147" customFormat="1" ht="61.5">
      <c r="A209" s="140"/>
      <c r="B209" s="140"/>
      <c r="E209" s="152"/>
      <c r="F209" s="160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288"/>
      <c r="V209" s="146"/>
      <c r="X209" s="148"/>
      <c r="Y209" s="149"/>
      <c r="Z209" s="149"/>
      <c r="AA209" s="149"/>
      <c r="AT209" s="150"/>
    </row>
    <row r="210" spans="1:75" s="147" customFormat="1" ht="61.5">
      <c r="A210" s="140"/>
      <c r="B210" s="140"/>
      <c r="E210" s="152" t="s">
        <v>92</v>
      </c>
      <c r="F210" s="153">
        <f>zapis!$V$13</f>
        <v>0</v>
      </c>
      <c r="G210" s="366"/>
      <c r="H210" s="362"/>
      <c r="I210" s="368" t="str">
        <f>zapis!P25</f>
        <v xml:space="preserve"> </v>
      </c>
      <c r="J210" s="369"/>
      <c r="K210" s="369"/>
      <c r="L210" s="370"/>
      <c r="M210" s="146"/>
      <c r="N210" s="357" t="s">
        <v>74</v>
      </c>
      <c r="O210" s="357" t="s">
        <v>74</v>
      </c>
      <c r="P210" s="357" t="s">
        <v>74</v>
      </c>
      <c r="Q210" s="357" t="s">
        <v>74</v>
      </c>
      <c r="R210" s="357" t="s">
        <v>74</v>
      </c>
      <c r="S210" s="146"/>
      <c r="T210" s="354" t="str">
        <f>IF(N210="w",3,IF(N207="w","x",IF(SUM(AD207:AJ208)=0,"",SUM(AD208:AJ208))))</f>
        <v/>
      </c>
      <c r="U210" s="288"/>
      <c r="V210" s="146"/>
      <c r="X210" s="148"/>
      <c r="Y210" s="149"/>
      <c r="Z210" s="149"/>
      <c r="AA210" s="149"/>
      <c r="AT210" s="150"/>
    </row>
    <row r="211" spans="1:75" s="147" customFormat="1" ht="61.5">
      <c r="B211" s="140"/>
      <c r="E211" s="161"/>
      <c r="F211" s="162"/>
      <c r="G211" s="367"/>
      <c r="H211" s="362"/>
      <c r="I211" s="371"/>
      <c r="J211" s="372"/>
      <c r="K211" s="372"/>
      <c r="L211" s="373"/>
      <c r="M211" s="146"/>
      <c r="N211" s="358"/>
      <c r="O211" s="358"/>
      <c r="P211" s="358"/>
      <c r="Q211" s="358"/>
      <c r="R211" s="358"/>
      <c r="S211" s="146"/>
      <c r="T211" s="354"/>
      <c r="U211" s="288"/>
      <c r="V211" s="146"/>
      <c r="X211" s="148"/>
      <c r="Y211" s="149"/>
      <c r="Z211" s="149"/>
      <c r="AA211" s="149"/>
      <c r="AT211" s="150"/>
    </row>
    <row r="212" spans="1:75" s="147" customFormat="1" ht="61.5">
      <c r="A212" s="140"/>
      <c r="B212" s="140"/>
      <c r="E212" s="152" t="s">
        <v>94</v>
      </c>
      <c r="F212" s="153" t="str">
        <f>zapis!AG25</f>
        <v>C-X</v>
      </c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  <c r="Q212" s="146"/>
      <c r="R212" s="146"/>
      <c r="S212" s="146"/>
      <c r="T212" s="146"/>
      <c r="U212" s="288"/>
      <c r="V212" s="146"/>
      <c r="X212" s="148"/>
      <c r="Y212" s="149"/>
      <c r="Z212" s="149"/>
      <c r="AA212" s="149"/>
      <c r="AT212" s="150"/>
    </row>
    <row r="213" spans="1:75" s="147" customFormat="1" ht="61.5">
      <c r="A213" s="140"/>
      <c r="B213" s="140"/>
      <c r="E213" s="161"/>
      <c r="F213" s="162"/>
      <c r="G213" s="146"/>
      <c r="H213" s="146"/>
      <c r="I213" s="146" t="s">
        <v>22</v>
      </c>
      <c r="J213" s="146"/>
      <c r="K213" s="146"/>
      <c r="L213" s="146"/>
      <c r="M213" s="146"/>
      <c r="N213" s="163"/>
      <c r="O213" s="156"/>
      <c r="P213" s="156" t="s">
        <v>97</v>
      </c>
      <c r="Q213" s="156"/>
      <c r="R213" s="156"/>
      <c r="S213" s="146"/>
      <c r="T213" s="146"/>
      <c r="U213" s="288"/>
      <c r="V213" s="146"/>
      <c r="X213" s="148"/>
      <c r="Y213" s="149"/>
      <c r="Z213" s="149"/>
      <c r="AA213" s="149"/>
      <c r="AT213" s="150"/>
    </row>
    <row r="214" spans="1:75" s="147" customFormat="1" ht="61.5">
      <c r="A214" s="140"/>
      <c r="B214" s="140"/>
      <c r="E214" s="152"/>
      <c r="F214" s="153"/>
      <c r="G214" s="146"/>
      <c r="H214" s="146"/>
      <c r="I214" s="362"/>
      <c r="J214" s="362"/>
      <c r="K214" s="362"/>
      <c r="L214" s="362"/>
      <c r="M214" s="146"/>
      <c r="N214" s="379" t="str">
        <f>IF(T210="x",I207,IF(T207="x",I210,IF(T207&gt;T210,I207,IF(T210&gt;T207,I210,""))))</f>
        <v/>
      </c>
      <c r="O214" s="380"/>
      <c r="P214" s="380"/>
      <c r="Q214" s="380"/>
      <c r="R214" s="380"/>
      <c r="S214" s="381"/>
      <c r="T214" s="146"/>
      <c r="U214" s="288"/>
      <c r="V214" s="146"/>
      <c r="X214" s="148"/>
      <c r="Y214" s="149"/>
      <c r="Z214" s="149"/>
      <c r="AA214" s="149"/>
      <c r="AT214" s="150"/>
    </row>
    <row r="215" spans="1:75" s="147" customFormat="1" ht="61.5">
      <c r="A215" s="140"/>
      <c r="B215" s="140"/>
      <c r="E215" s="161"/>
      <c r="F215" s="162"/>
      <c r="G215" s="146"/>
      <c r="H215" s="146"/>
      <c r="I215" s="362"/>
      <c r="J215" s="362"/>
      <c r="K215" s="362"/>
      <c r="L215" s="362"/>
      <c r="M215" s="146"/>
      <c r="N215" s="382"/>
      <c r="O215" s="365"/>
      <c r="P215" s="365"/>
      <c r="Q215" s="365"/>
      <c r="R215" s="365"/>
      <c r="S215" s="383"/>
      <c r="T215" s="146"/>
      <c r="U215" s="288"/>
      <c r="V215" s="146"/>
      <c r="X215" s="148"/>
      <c r="Y215" s="149"/>
      <c r="Z215" s="149"/>
      <c r="AA215" s="149"/>
      <c r="AT215" s="150"/>
    </row>
    <row r="216" spans="1:75" s="147" customFormat="1" ht="61.5">
      <c r="A216" s="140"/>
      <c r="B216" s="140"/>
      <c r="E216" s="161"/>
      <c r="F216" s="165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  <c r="U216" s="288"/>
      <c r="V216" s="146"/>
      <c r="X216" s="148"/>
      <c r="Y216" s="149"/>
      <c r="Z216" s="149"/>
      <c r="AA216" s="149"/>
      <c r="AT216" s="150"/>
    </row>
    <row r="217" spans="1:75" s="147" customFormat="1" ht="61.5">
      <c r="A217" s="140"/>
      <c r="B217" s="140"/>
      <c r="E217" s="161"/>
      <c r="F217" s="162"/>
      <c r="G217" s="146"/>
      <c r="H217" s="146" t="s">
        <v>100</v>
      </c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288"/>
      <c r="V217" s="146"/>
      <c r="X217" s="148"/>
      <c r="Y217" s="149"/>
      <c r="Z217" s="149"/>
      <c r="AA217" s="149"/>
      <c r="AT217" s="150"/>
    </row>
    <row r="218" spans="1:75" s="147" customFormat="1" ht="61.5">
      <c r="A218" s="140"/>
      <c r="B218" s="140"/>
      <c r="E218" s="161"/>
      <c r="F218" s="162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288"/>
      <c r="V218" s="146"/>
      <c r="X218" s="148"/>
      <c r="Y218" s="149"/>
      <c r="Z218" s="149"/>
      <c r="AA218" s="149"/>
      <c r="AT218" s="150"/>
    </row>
    <row r="219" spans="1:75" s="147" customFormat="1" ht="61.5">
      <c r="A219" s="140"/>
      <c r="B219" s="140"/>
      <c r="E219" s="161"/>
      <c r="F219" s="162"/>
      <c r="G219" s="146"/>
      <c r="H219" s="146"/>
      <c r="I219" s="364" t="str">
        <f>I207</f>
        <v xml:space="preserve"> </v>
      </c>
      <c r="J219" s="364"/>
      <c r="K219" s="364"/>
      <c r="L219" s="364"/>
      <c r="M219" s="146"/>
      <c r="N219" s="146"/>
      <c r="O219" s="146"/>
      <c r="P219" s="364" t="str">
        <f>I210</f>
        <v xml:space="preserve"> </v>
      </c>
      <c r="Q219" s="364"/>
      <c r="R219" s="364"/>
      <c r="S219" s="364"/>
      <c r="T219" s="146"/>
      <c r="U219" s="288"/>
      <c r="V219" s="146"/>
      <c r="X219" s="148"/>
      <c r="Y219" s="149"/>
      <c r="Z219" s="149"/>
      <c r="AA219" s="149"/>
      <c r="AT219" s="150"/>
    </row>
    <row r="220" spans="1:75" s="147" customFormat="1" ht="61.5">
      <c r="A220" s="140"/>
      <c r="B220" s="140"/>
      <c r="E220" s="152"/>
      <c r="F220" s="153"/>
      <c r="G220" s="146"/>
      <c r="H220" s="166" t="s">
        <v>101</v>
      </c>
      <c r="I220" s="359"/>
      <c r="J220" s="377"/>
      <c r="K220" s="377"/>
      <c r="L220" s="378"/>
      <c r="M220" s="146"/>
      <c r="N220" s="146"/>
      <c r="O220" s="166" t="s">
        <v>101</v>
      </c>
      <c r="P220" s="362"/>
      <c r="Q220" s="362"/>
      <c r="R220" s="362"/>
      <c r="S220" s="362"/>
      <c r="T220" s="146"/>
      <c r="U220" s="288"/>
      <c r="V220" s="146"/>
      <c r="X220" s="148"/>
      <c r="Y220" s="149"/>
      <c r="Z220" s="149"/>
      <c r="AA220" s="149"/>
      <c r="AT220" s="150"/>
    </row>
    <row r="221" spans="1:75" s="147" customFormat="1" ht="61.5">
      <c r="A221" s="140"/>
      <c r="B221" s="140"/>
      <c r="E221" s="152"/>
      <c r="F221" s="153"/>
      <c r="G221" s="146"/>
      <c r="H221" s="166" t="s">
        <v>102</v>
      </c>
      <c r="I221" s="362"/>
      <c r="J221" s="362"/>
      <c r="K221" s="362"/>
      <c r="L221" s="362"/>
      <c r="M221" s="146"/>
      <c r="N221" s="146"/>
      <c r="O221" s="166" t="s">
        <v>102</v>
      </c>
      <c r="P221" s="362"/>
      <c r="Q221" s="362"/>
      <c r="R221" s="362"/>
      <c r="S221" s="362"/>
      <c r="T221" s="146"/>
      <c r="U221" s="288"/>
      <c r="V221" s="146"/>
      <c r="X221" s="148"/>
      <c r="Y221" s="149"/>
      <c r="Z221" s="149"/>
      <c r="AA221" s="149"/>
      <c r="AT221" s="150"/>
    </row>
    <row r="222" spans="1:75" s="147" customFormat="1" ht="61.5">
      <c r="A222" s="140"/>
      <c r="B222" s="140"/>
      <c r="E222" s="152"/>
      <c r="F222" s="153"/>
      <c r="G222" s="146"/>
      <c r="H222" s="166" t="s">
        <v>102</v>
      </c>
      <c r="I222" s="362"/>
      <c r="J222" s="362"/>
      <c r="K222" s="362"/>
      <c r="L222" s="362"/>
      <c r="M222" s="146"/>
      <c r="N222" s="146"/>
      <c r="O222" s="166" t="s">
        <v>102</v>
      </c>
      <c r="P222" s="362"/>
      <c r="Q222" s="362"/>
      <c r="R222" s="362"/>
      <c r="S222" s="362"/>
      <c r="T222" s="146"/>
      <c r="U222" s="288"/>
      <c r="V222" s="146"/>
      <c r="X222" s="148"/>
      <c r="Y222" s="149"/>
      <c r="Z222" s="149"/>
      <c r="AA222" s="149"/>
      <c r="AT222" s="150"/>
    </row>
    <row r="223" spans="1:75" s="147" customFormat="1" ht="62.25" thickBot="1">
      <c r="A223" s="140"/>
      <c r="B223" s="140"/>
      <c r="E223" s="167"/>
      <c r="F223" s="168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70"/>
      <c r="T223" s="170"/>
      <c r="U223" s="289"/>
      <c r="V223" s="146"/>
      <c r="X223" s="148"/>
      <c r="Y223" s="149"/>
      <c r="Z223" s="149"/>
      <c r="AA223" s="149"/>
      <c r="AT223" s="150"/>
    </row>
    <row r="224" spans="1:75" ht="93" thickBot="1">
      <c r="A224" s="140"/>
      <c r="B224" s="140"/>
      <c r="C224" s="147"/>
      <c r="D224" s="147"/>
      <c r="E224" s="147"/>
      <c r="F224" s="171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79"/>
      <c r="V224" s="147"/>
      <c r="W224" s="147"/>
      <c r="X224" s="148"/>
      <c r="Y224" s="149"/>
      <c r="Z224" s="149"/>
      <c r="AA224" s="149"/>
      <c r="AB224" s="147"/>
      <c r="AC224" s="147"/>
      <c r="AD224" s="147"/>
      <c r="AE224" s="147"/>
      <c r="AF224" s="147"/>
      <c r="AG224" s="147"/>
      <c r="AH224" s="147"/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50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  <c r="BI224" s="147"/>
      <c r="BJ224" s="147"/>
      <c r="BK224" s="147"/>
      <c r="BL224" s="147"/>
      <c r="BM224" s="147"/>
      <c r="BN224" s="147"/>
      <c r="BO224" s="147"/>
      <c r="BP224" s="147"/>
      <c r="BQ224" s="147"/>
      <c r="BR224" s="140"/>
      <c r="BS224" s="140"/>
      <c r="BT224" s="147"/>
      <c r="BU224" s="147"/>
      <c r="BV224" s="147"/>
      <c r="BW224" s="172"/>
    </row>
    <row r="225" spans="1:46" s="147" customFormat="1" ht="69" customHeight="1">
      <c r="A225" s="140"/>
      <c r="B225" s="140"/>
      <c r="E225" s="142" t="s">
        <v>13</v>
      </c>
      <c r="F225" s="143" t="str">
        <f>zapis!$Q$7</f>
        <v xml:space="preserve"> </v>
      </c>
      <c r="G225" s="144"/>
      <c r="H225" s="173" t="s">
        <v>103</v>
      </c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 t="s">
        <v>85</v>
      </c>
      <c r="U225" s="287">
        <v>12</v>
      </c>
      <c r="V225" s="146"/>
      <c r="X225" s="174" t="str">
        <f>T227</f>
        <v/>
      </c>
      <c r="Y225" s="174" t="str">
        <f>T230</f>
        <v/>
      </c>
      <c r="Z225" s="149"/>
      <c r="AA225" s="149" t="str">
        <f>CONCATENATE("Tbl.: ",F227,"   H: ",F230,"   D: ",F229)</f>
        <v xml:space="preserve">Tbl.:    H: 0   D: </v>
      </c>
      <c r="AC225" s="147" t="s">
        <v>86</v>
      </c>
      <c r="AT225" s="150" t="e">
        <f>CONCATENATE(AL227,",",AM227,",",AN227,",",AO227,",",AP227,",",AQ227,",",AR227)</f>
        <v>#VALUE!</v>
      </c>
    </row>
    <row r="226" spans="1:46" s="147" customFormat="1" ht="61.5">
      <c r="A226" s="140"/>
      <c r="B226" s="140"/>
      <c r="E226" s="152" t="s">
        <v>14</v>
      </c>
      <c r="F226" s="153" t="str">
        <f>zapis!$Q$9</f>
        <v xml:space="preserve"> </v>
      </c>
      <c r="G226" s="175" t="s">
        <v>104</v>
      </c>
      <c r="H226" s="176" t="s">
        <v>105</v>
      </c>
      <c r="I226" s="146"/>
      <c r="J226" s="146"/>
      <c r="K226" s="146"/>
      <c r="L226" s="146"/>
      <c r="M226" s="175"/>
      <c r="N226" s="156">
        <v>1</v>
      </c>
      <c r="O226" s="156">
        <v>2</v>
      </c>
      <c r="P226" s="156">
        <v>3</v>
      </c>
      <c r="Q226" s="156">
        <v>4</v>
      </c>
      <c r="R226" s="156">
        <v>5</v>
      </c>
      <c r="S226" s="146"/>
      <c r="T226" s="156" t="s">
        <v>89</v>
      </c>
      <c r="U226" s="288"/>
      <c r="V226" s="146"/>
      <c r="X226" s="148"/>
      <c r="Y226" s="149"/>
      <c r="Z226" s="149"/>
      <c r="AA226" s="149"/>
      <c r="AC226" s="147" t="s">
        <v>90</v>
      </c>
      <c r="AT226" s="150" t="e">
        <f>CONCATENATE(AL228,",",AM228,",",AN228,",",AO228,",",AP228,",",AQ228,",",AR228)</f>
        <v>#VALUE!</v>
      </c>
    </row>
    <row r="227" spans="1:46" s="147" customFormat="1" ht="61.5">
      <c r="A227" s="140"/>
      <c r="B227" s="140"/>
      <c r="E227" s="152"/>
      <c r="F227" s="153"/>
      <c r="G227" s="374"/>
      <c r="H227" s="362"/>
      <c r="I227" s="368" t="str">
        <f>zapis!O26</f>
        <v xml:space="preserve"> </v>
      </c>
      <c r="J227" s="369"/>
      <c r="K227" s="369"/>
      <c r="L227" s="370"/>
      <c r="M227" s="376"/>
      <c r="N227" s="357" t="s">
        <v>74</v>
      </c>
      <c r="O227" s="357" t="s">
        <v>74</v>
      </c>
      <c r="P227" s="357" t="s">
        <v>74</v>
      </c>
      <c r="Q227" s="357" t="s">
        <v>74</v>
      </c>
      <c r="R227" s="357" t="s">
        <v>74</v>
      </c>
      <c r="S227" s="146"/>
      <c r="T227" s="354" t="str">
        <f>IF(N227="w",3,IF(N230="w","x",IF(SUM(AD227:AJ228)=0,"",SUM(AD227:AJ227))))</f>
        <v/>
      </c>
      <c r="U227" s="288"/>
      <c r="V227" s="146"/>
      <c r="X227" s="148"/>
      <c r="Y227" s="149"/>
      <c r="Z227" s="149"/>
      <c r="AA227" s="149"/>
      <c r="AC227" s="147">
        <f>A227</f>
        <v>0</v>
      </c>
      <c r="AD227" s="158">
        <f>IF(N227&gt;N230,1,0)</f>
        <v>0</v>
      </c>
      <c r="AE227" s="158">
        <f>IF(O227&gt;O230,1,0)</f>
        <v>0</v>
      </c>
      <c r="AF227" s="158">
        <f>IF(P227&gt;P230,1,0)</f>
        <v>0</v>
      </c>
      <c r="AG227" s="158">
        <f>IF(Q227&gt;Q230,1,0)</f>
        <v>0</v>
      </c>
      <c r="AH227" s="158">
        <f>IF(R227&gt;R230,1,0)</f>
        <v>0</v>
      </c>
      <c r="AI227" s="158"/>
      <c r="AJ227" s="158"/>
      <c r="AL227" s="158" t="e">
        <f>IF(ISBLANK(N227)=TRUE,"",IF(AD227=1,N230,-N227))</f>
        <v>#VALUE!</v>
      </c>
      <c r="AM227" s="158" t="e">
        <f>IF(ISBLANK(O227)=TRUE,"",IF(AE227=1,O230,-O227))</f>
        <v>#VALUE!</v>
      </c>
      <c r="AN227" s="158" t="e">
        <f>IF(ISBLANK(P227)=TRUE,"",IF(AF227=1,P230,-P227))</f>
        <v>#VALUE!</v>
      </c>
      <c r="AO227" s="158" t="e">
        <f>IF(ISBLANK(Q227)=TRUE,"",IF(AG227=1,Q230,-Q227))</f>
        <v>#VALUE!</v>
      </c>
      <c r="AP227" s="158" t="e">
        <f>IF(ISBLANK(R227)=TRUE,"",IF(AH227=1,R230,-R227))</f>
        <v>#VALUE!</v>
      </c>
      <c r="AQ227" s="158"/>
      <c r="AR227" s="158"/>
      <c r="AT227" s="150"/>
    </row>
    <row r="228" spans="1:46" s="147" customFormat="1" ht="61.5">
      <c r="A228" s="140"/>
      <c r="B228" s="140"/>
      <c r="E228" s="152" t="s">
        <v>91</v>
      </c>
      <c r="F228" s="153">
        <f>zapis!$T$13</f>
        <v>0</v>
      </c>
      <c r="G228" s="375"/>
      <c r="H228" s="362"/>
      <c r="I228" s="371"/>
      <c r="J228" s="372"/>
      <c r="K228" s="372"/>
      <c r="L228" s="373"/>
      <c r="M228" s="376"/>
      <c r="N228" s="358"/>
      <c r="O228" s="358"/>
      <c r="P228" s="358"/>
      <c r="Q228" s="358"/>
      <c r="R228" s="358"/>
      <c r="S228" s="146"/>
      <c r="T228" s="354"/>
      <c r="U228" s="288"/>
      <c r="V228" s="146"/>
      <c r="X228" s="148"/>
      <c r="Y228" s="149"/>
      <c r="Z228" s="149"/>
      <c r="AA228" s="149"/>
      <c r="AC228" s="147">
        <f>A230</f>
        <v>0</v>
      </c>
      <c r="AD228" s="158">
        <f>IF(N230&gt;N227,1,0)</f>
        <v>0</v>
      </c>
      <c r="AE228" s="158">
        <f>IF(O230&gt;O227,1,0)</f>
        <v>0</v>
      </c>
      <c r="AF228" s="158">
        <f>IF(P230&gt;P227,1,0)</f>
        <v>0</v>
      </c>
      <c r="AG228" s="158">
        <f>IF(Q230&gt;Q227,1,0)</f>
        <v>0</v>
      </c>
      <c r="AH228" s="158">
        <f>IF(R230&gt;R227,1,0)</f>
        <v>0</v>
      </c>
      <c r="AI228" s="158"/>
      <c r="AJ228" s="158"/>
      <c r="AL228" s="158" t="e">
        <f>IF(ISBLANK(N230)=TRUE,"",IF(AD228=1,N227,-N230))</f>
        <v>#VALUE!</v>
      </c>
      <c r="AM228" s="158" t="e">
        <f>IF(ISBLANK(O230)=TRUE,"",IF(AE228=1,O227,-O230))</f>
        <v>#VALUE!</v>
      </c>
      <c r="AN228" s="158" t="e">
        <f>IF(ISBLANK(P230)=TRUE,"",IF(AF228=1,P227,-P230))</f>
        <v>#VALUE!</v>
      </c>
      <c r="AO228" s="158" t="e">
        <f>IF(ISBLANK(Q230)=TRUE,"",IF(AG228=1,Q227,-Q230))</f>
        <v>#VALUE!</v>
      </c>
      <c r="AP228" s="158" t="e">
        <f>IF(ISBLANK(R230)=TRUE,"",IF(AH228=1,R227,-R230))</f>
        <v>#VALUE!</v>
      </c>
      <c r="AQ228" s="158"/>
      <c r="AR228" s="158"/>
      <c r="AT228" s="150"/>
    </row>
    <row r="229" spans="1:46" s="147" customFormat="1" ht="61.5">
      <c r="A229" s="140"/>
      <c r="B229" s="140"/>
      <c r="E229" s="152"/>
      <c r="F229" s="160"/>
      <c r="G229" s="146"/>
      <c r="H229" s="146"/>
      <c r="I229" s="146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288"/>
      <c r="V229" s="146"/>
      <c r="X229" s="148"/>
      <c r="Y229" s="149"/>
      <c r="Z229" s="149"/>
      <c r="AA229" s="149"/>
      <c r="AT229" s="150"/>
    </row>
    <row r="230" spans="1:46" s="147" customFormat="1" ht="61.5">
      <c r="A230" s="140"/>
      <c r="B230" s="140"/>
      <c r="E230" s="152" t="s">
        <v>92</v>
      </c>
      <c r="F230" s="153">
        <f>zapis!$V$13</f>
        <v>0</v>
      </c>
      <c r="G230" s="366"/>
      <c r="H230" s="362"/>
      <c r="I230" s="368" t="str">
        <f>zapis!P26</f>
        <v xml:space="preserve"> </v>
      </c>
      <c r="J230" s="369"/>
      <c r="K230" s="369"/>
      <c r="L230" s="370"/>
      <c r="M230" s="146"/>
      <c r="N230" s="357" t="s">
        <v>74</v>
      </c>
      <c r="O230" s="357" t="s">
        <v>74</v>
      </c>
      <c r="P230" s="357" t="s">
        <v>74</v>
      </c>
      <c r="Q230" s="357" t="s">
        <v>74</v>
      </c>
      <c r="R230" s="357" t="s">
        <v>74</v>
      </c>
      <c r="S230" s="146"/>
      <c r="T230" s="354" t="str">
        <f>IF(N230="w",3,IF(N227="w","x",IF(SUM(AD227:AJ228)=0,"",SUM(AD228:AJ228))))</f>
        <v/>
      </c>
      <c r="U230" s="288"/>
      <c r="V230" s="146"/>
      <c r="X230" s="148"/>
      <c r="Y230" s="149"/>
      <c r="Z230" s="149"/>
      <c r="AA230" s="149"/>
      <c r="AT230" s="150"/>
    </row>
    <row r="231" spans="1:46" s="147" customFormat="1" ht="61.5">
      <c r="B231" s="140"/>
      <c r="E231" s="161"/>
      <c r="F231" s="162"/>
      <c r="G231" s="367"/>
      <c r="H231" s="362"/>
      <c r="I231" s="371"/>
      <c r="J231" s="372"/>
      <c r="K231" s="372"/>
      <c r="L231" s="373"/>
      <c r="M231" s="146"/>
      <c r="N231" s="358"/>
      <c r="O231" s="358"/>
      <c r="P231" s="358"/>
      <c r="Q231" s="358"/>
      <c r="R231" s="358"/>
      <c r="S231" s="146"/>
      <c r="T231" s="354"/>
      <c r="U231" s="288"/>
      <c r="V231" s="146"/>
      <c r="X231" s="148"/>
      <c r="Y231" s="149"/>
      <c r="Z231" s="149"/>
      <c r="AA231" s="149"/>
      <c r="AT231" s="150"/>
    </row>
    <row r="232" spans="1:46" s="147" customFormat="1" ht="61.5">
      <c r="A232" s="140"/>
      <c r="B232" s="140"/>
      <c r="E232" s="152" t="s">
        <v>94</v>
      </c>
      <c r="F232" s="153" t="str">
        <f>zapis!AG26</f>
        <v>D-Y</v>
      </c>
      <c r="G232" s="146"/>
      <c r="H232" s="146"/>
      <c r="I232" s="146"/>
      <c r="J232" s="146"/>
      <c r="K232" s="146"/>
      <c r="L232" s="146"/>
      <c r="M232" s="146"/>
      <c r="N232" s="146"/>
      <c r="O232" s="146"/>
      <c r="P232" s="146"/>
      <c r="Q232" s="146"/>
      <c r="R232" s="146"/>
      <c r="S232" s="146"/>
      <c r="T232" s="146"/>
      <c r="U232" s="288"/>
      <c r="V232" s="146"/>
      <c r="X232" s="148"/>
      <c r="Y232" s="149"/>
      <c r="Z232" s="149"/>
      <c r="AA232" s="149"/>
      <c r="AT232" s="150"/>
    </row>
    <row r="233" spans="1:46" s="147" customFormat="1" ht="61.5">
      <c r="A233" s="140"/>
      <c r="B233" s="140"/>
      <c r="E233" s="161"/>
      <c r="F233" s="162"/>
      <c r="G233" s="146"/>
      <c r="H233" s="146"/>
      <c r="I233" s="146" t="s">
        <v>22</v>
      </c>
      <c r="J233" s="146"/>
      <c r="K233" s="146"/>
      <c r="L233" s="146"/>
      <c r="M233" s="146"/>
      <c r="N233" s="163"/>
      <c r="O233" s="156"/>
      <c r="P233" s="156" t="s">
        <v>97</v>
      </c>
      <c r="Q233" s="156"/>
      <c r="R233" s="156"/>
      <c r="S233" s="146"/>
      <c r="T233" s="146"/>
      <c r="U233" s="288"/>
      <c r="V233" s="146"/>
      <c r="X233" s="148"/>
      <c r="Y233" s="149"/>
      <c r="Z233" s="149"/>
      <c r="AA233" s="149"/>
      <c r="AT233" s="150"/>
    </row>
    <row r="234" spans="1:46" s="147" customFormat="1" ht="61.5">
      <c r="A234" s="140"/>
      <c r="B234" s="140"/>
      <c r="E234" s="152"/>
      <c r="F234" s="153"/>
      <c r="G234" s="146"/>
      <c r="H234" s="146"/>
      <c r="I234" s="362"/>
      <c r="J234" s="362"/>
      <c r="K234" s="362"/>
      <c r="L234" s="362"/>
      <c r="M234" s="146"/>
      <c r="N234" s="379" t="str">
        <f>IF(T230="x",I227,IF(T227="x",I230,IF(T227&gt;T230,I227,IF(T230&gt;T227,I230,""))))</f>
        <v/>
      </c>
      <c r="O234" s="380"/>
      <c r="P234" s="380"/>
      <c r="Q234" s="380"/>
      <c r="R234" s="380"/>
      <c r="S234" s="381"/>
      <c r="T234" s="146"/>
      <c r="U234" s="288"/>
      <c r="V234" s="146"/>
      <c r="X234" s="148"/>
      <c r="Y234" s="149"/>
      <c r="Z234" s="149"/>
      <c r="AA234" s="149"/>
      <c r="AT234" s="150"/>
    </row>
    <row r="235" spans="1:46" s="147" customFormat="1" ht="61.5">
      <c r="A235" s="140"/>
      <c r="B235" s="140"/>
      <c r="E235" s="161"/>
      <c r="F235" s="162"/>
      <c r="G235" s="146"/>
      <c r="H235" s="146"/>
      <c r="I235" s="362"/>
      <c r="J235" s="362"/>
      <c r="K235" s="362"/>
      <c r="L235" s="362"/>
      <c r="M235" s="146"/>
      <c r="N235" s="382"/>
      <c r="O235" s="365"/>
      <c r="P235" s="365"/>
      <c r="Q235" s="365"/>
      <c r="R235" s="365"/>
      <c r="S235" s="383"/>
      <c r="T235" s="146"/>
      <c r="U235" s="288"/>
      <c r="V235" s="146"/>
      <c r="X235" s="148"/>
      <c r="Y235" s="149"/>
      <c r="Z235" s="149"/>
      <c r="AA235" s="149"/>
      <c r="AT235" s="150"/>
    </row>
    <row r="236" spans="1:46" s="147" customFormat="1" ht="61.5">
      <c r="A236" s="140"/>
      <c r="B236" s="140"/>
      <c r="E236" s="161"/>
      <c r="F236" s="165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288"/>
      <c r="V236" s="146"/>
      <c r="X236" s="148"/>
      <c r="Y236" s="149"/>
      <c r="Z236" s="149"/>
      <c r="AA236" s="149"/>
      <c r="AT236" s="150"/>
    </row>
    <row r="237" spans="1:46" s="147" customFormat="1" ht="61.5">
      <c r="A237" s="140"/>
      <c r="B237" s="140"/>
      <c r="E237" s="161"/>
      <c r="F237" s="162"/>
      <c r="G237" s="146"/>
      <c r="H237" s="146" t="s">
        <v>100</v>
      </c>
      <c r="I237" s="146"/>
      <c r="J237" s="146"/>
      <c r="K237" s="146"/>
      <c r="L237" s="146"/>
      <c r="M237" s="146"/>
      <c r="N237" s="146"/>
      <c r="O237" s="146"/>
      <c r="P237" s="146"/>
      <c r="Q237" s="146"/>
      <c r="R237" s="146"/>
      <c r="S237" s="146"/>
      <c r="T237" s="146"/>
      <c r="U237" s="288"/>
      <c r="V237" s="146"/>
      <c r="X237" s="148"/>
      <c r="Y237" s="149"/>
      <c r="Z237" s="149"/>
      <c r="AA237" s="149"/>
      <c r="AT237" s="150"/>
    </row>
    <row r="238" spans="1:46" s="147" customFormat="1" ht="61.5">
      <c r="A238" s="140"/>
      <c r="B238" s="140"/>
      <c r="E238" s="161"/>
      <c r="F238" s="162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  <c r="U238" s="288"/>
      <c r="V238" s="146"/>
      <c r="X238" s="148"/>
      <c r="Y238" s="149"/>
      <c r="Z238" s="149"/>
      <c r="AA238" s="149"/>
      <c r="AT238" s="150"/>
    </row>
    <row r="239" spans="1:46" s="147" customFormat="1" ht="61.5">
      <c r="A239" s="140"/>
      <c r="B239" s="140"/>
      <c r="E239" s="161"/>
      <c r="F239" s="162"/>
      <c r="G239" s="146"/>
      <c r="H239" s="146"/>
      <c r="I239" s="364" t="str">
        <f>I227</f>
        <v xml:space="preserve"> </v>
      </c>
      <c r="J239" s="364"/>
      <c r="K239" s="364"/>
      <c r="L239" s="364"/>
      <c r="M239" s="146"/>
      <c r="N239" s="146"/>
      <c r="O239" s="146"/>
      <c r="P239" s="364" t="str">
        <f>I230</f>
        <v xml:space="preserve"> </v>
      </c>
      <c r="Q239" s="364"/>
      <c r="R239" s="364"/>
      <c r="S239" s="364"/>
      <c r="T239" s="146"/>
      <c r="U239" s="288"/>
      <c r="V239" s="146"/>
      <c r="X239" s="148"/>
      <c r="Y239" s="149"/>
      <c r="Z239" s="149"/>
      <c r="AA239" s="149"/>
      <c r="AT239" s="150"/>
    </row>
    <row r="240" spans="1:46" s="147" customFormat="1" ht="61.5">
      <c r="A240" s="140"/>
      <c r="B240" s="140"/>
      <c r="E240" s="152"/>
      <c r="F240" s="153"/>
      <c r="G240" s="146"/>
      <c r="H240" s="166" t="s">
        <v>101</v>
      </c>
      <c r="I240" s="359"/>
      <c r="J240" s="377"/>
      <c r="K240" s="377"/>
      <c r="L240" s="378"/>
      <c r="M240" s="146"/>
      <c r="N240" s="146"/>
      <c r="O240" s="166" t="s">
        <v>101</v>
      </c>
      <c r="P240" s="362"/>
      <c r="Q240" s="362"/>
      <c r="R240" s="362"/>
      <c r="S240" s="362"/>
      <c r="T240" s="146"/>
      <c r="U240" s="288"/>
      <c r="V240" s="146"/>
      <c r="X240" s="148"/>
      <c r="Y240" s="149"/>
      <c r="Z240" s="149"/>
      <c r="AA240" s="149"/>
      <c r="AT240" s="150"/>
    </row>
    <row r="241" spans="1:75" s="147" customFormat="1" ht="61.5">
      <c r="A241" s="140"/>
      <c r="B241" s="140"/>
      <c r="E241" s="152"/>
      <c r="F241" s="153"/>
      <c r="G241" s="146"/>
      <c r="H241" s="166" t="s">
        <v>102</v>
      </c>
      <c r="I241" s="362"/>
      <c r="J241" s="362"/>
      <c r="K241" s="362"/>
      <c r="L241" s="362"/>
      <c r="M241" s="146"/>
      <c r="N241" s="146"/>
      <c r="O241" s="166" t="s">
        <v>102</v>
      </c>
      <c r="P241" s="362"/>
      <c r="Q241" s="362"/>
      <c r="R241" s="362"/>
      <c r="S241" s="362"/>
      <c r="T241" s="146"/>
      <c r="U241" s="288"/>
      <c r="V241" s="146"/>
      <c r="X241" s="148"/>
      <c r="Y241" s="149"/>
      <c r="Z241" s="149"/>
      <c r="AA241" s="149"/>
      <c r="AT241" s="150"/>
    </row>
    <row r="242" spans="1:75" s="147" customFormat="1" ht="61.5">
      <c r="A242" s="140"/>
      <c r="B242" s="140"/>
      <c r="E242" s="152"/>
      <c r="F242" s="153"/>
      <c r="G242" s="146"/>
      <c r="H242" s="166" t="s">
        <v>102</v>
      </c>
      <c r="I242" s="362"/>
      <c r="J242" s="362"/>
      <c r="K242" s="362"/>
      <c r="L242" s="362"/>
      <c r="M242" s="146"/>
      <c r="N242" s="146"/>
      <c r="O242" s="166" t="s">
        <v>102</v>
      </c>
      <c r="P242" s="362"/>
      <c r="Q242" s="362"/>
      <c r="R242" s="362"/>
      <c r="S242" s="362"/>
      <c r="T242" s="146"/>
      <c r="U242" s="288"/>
      <c r="V242" s="146"/>
      <c r="X242" s="148"/>
      <c r="Y242" s="149"/>
      <c r="Z242" s="149"/>
      <c r="AA242" s="149"/>
      <c r="AT242" s="150"/>
    </row>
    <row r="243" spans="1:75" s="147" customFormat="1" ht="62.25" thickBot="1">
      <c r="A243" s="140"/>
      <c r="B243" s="140"/>
      <c r="E243" s="167"/>
      <c r="F243" s="168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70"/>
      <c r="T243" s="170"/>
      <c r="U243" s="289"/>
      <c r="V243" s="146"/>
      <c r="X243" s="148"/>
      <c r="Y243" s="149"/>
      <c r="Z243" s="149"/>
      <c r="AA243" s="149"/>
      <c r="AT243" s="150"/>
    </row>
    <row r="244" spans="1:75" ht="93" thickBot="1">
      <c r="A244" s="140"/>
      <c r="B244" s="140"/>
      <c r="C244" s="147"/>
      <c r="D244" s="147"/>
      <c r="E244" s="147"/>
      <c r="F244" s="171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/>
      <c r="T244" s="147"/>
      <c r="U244" s="179"/>
      <c r="V244" s="147"/>
      <c r="W244" s="147"/>
      <c r="X244" s="148"/>
      <c r="Y244" s="149"/>
      <c r="Z244" s="149"/>
      <c r="AA244" s="149"/>
      <c r="AB244" s="147"/>
      <c r="AC244" s="147"/>
      <c r="AD244" s="147"/>
      <c r="AE244" s="147"/>
      <c r="AF244" s="147"/>
      <c r="AG244" s="147"/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50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  <c r="BI244" s="147"/>
      <c r="BJ244" s="147"/>
      <c r="BK244" s="147"/>
      <c r="BL244" s="147"/>
      <c r="BM244" s="147"/>
      <c r="BN244" s="147"/>
      <c r="BO244" s="147"/>
      <c r="BP244" s="147"/>
      <c r="BQ244" s="147"/>
      <c r="BR244" s="140"/>
      <c r="BS244" s="140"/>
      <c r="BT244" s="147"/>
      <c r="BU244" s="147"/>
      <c r="BV244" s="147"/>
      <c r="BW244" s="172"/>
    </row>
    <row r="245" spans="1:75" s="147" customFormat="1" ht="69" customHeight="1">
      <c r="A245" s="140"/>
      <c r="B245" s="140"/>
      <c r="E245" s="142" t="s">
        <v>13</v>
      </c>
      <c r="F245" s="143" t="str">
        <f>zapis!$Q$7</f>
        <v xml:space="preserve"> </v>
      </c>
      <c r="G245" s="144"/>
      <c r="H245" s="173" t="s">
        <v>103</v>
      </c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 t="s">
        <v>85</v>
      </c>
      <c r="U245" s="287">
        <v>13</v>
      </c>
      <c r="V245" s="146"/>
      <c r="X245" s="174" t="str">
        <f>T247</f>
        <v/>
      </c>
      <c r="Y245" s="174" t="str">
        <f>T250</f>
        <v/>
      </c>
      <c r="Z245" s="149"/>
      <c r="AA245" s="149" t="str">
        <f>CONCATENATE("Tbl.: ",F247,"   H: ",F250,"   D: ",F249)</f>
        <v xml:space="preserve">Tbl.:    H: 0   D: </v>
      </c>
      <c r="AC245" s="147" t="s">
        <v>86</v>
      </c>
      <c r="AT245" s="150" t="e">
        <f>CONCATENATE(AL247,",",AM247,",",AN247,",",AO247,",",AP247,",",AQ247,",",AR247)</f>
        <v>#VALUE!</v>
      </c>
    </row>
    <row r="246" spans="1:75" s="147" customFormat="1" ht="61.5">
      <c r="A246" s="140"/>
      <c r="B246" s="140"/>
      <c r="E246" s="152" t="s">
        <v>14</v>
      </c>
      <c r="F246" s="153" t="str">
        <f>zapis!$Q$9</f>
        <v xml:space="preserve"> </v>
      </c>
      <c r="G246" s="175" t="s">
        <v>104</v>
      </c>
      <c r="H246" s="176" t="s">
        <v>105</v>
      </c>
      <c r="I246" s="146"/>
      <c r="J246" s="146"/>
      <c r="K246" s="146"/>
      <c r="L246" s="146"/>
      <c r="M246" s="175"/>
      <c r="N246" s="156">
        <v>1</v>
      </c>
      <c r="O246" s="156">
        <v>2</v>
      </c>
      <c r="P246" s="156">
        <v>3</v>
      </c>
      <c r="Q246" s="156">
        <v>4</v>
      </c>
      <c r="R246" s="156">
        <v>5</v>
      </c>
      <c r="S246" s="146"/>
      <c r="T246" s="156" t="s">
        <v>89</v>
      </c>
      <c r="U246" s="288"/>
      <c r="V246" s="146"/>
      <c r="X246" s="148"/>
      <c r="Y246" s="149"/>
      <c r="Z246" s="149"/>
      <c r="AA246" s="149"/>
      <c r="AC246" s="147" t="s">
        <v>90</v>
      </c>
      <c r="AT246" s="150" t="e">
        <f>CONCATENATE(AL248,",",AM248,",",AN248,",",AO248,",",AP248,",",AQ248,",",AR248)</f>
        <v>#VALUE!</v>
      </c>
    </row>
    <row r="247" spans="1:75" s="147" customFormat="1" ht="61.5">
      <c r="A247" s="140"/>
      <c r="B247" s="140"/>
      <c r="E247" s="152"/>
      <c r="F247" s="153"/>
      <c r="G247" s="374"/>
      <c r="H247" s="362"/>
      <c r="I247" s="368" t="str">
        <f>zapis!O27</f>
        <v xml:space="preserve"> </v>
      </c>
      <c r="J247" s="369"/>
      <c r="K247" s="369"/>
      <c r="L247" s="370"/>
      <c r="M247" s="376"/>
      <c r="N247" s="357" t="s">
        <v>74</v>
      </c>
      <c r="O247" s="357" t="s">
        <v>74</v>
      </c>
      <c r="P247" s="357" t="s">
        <v>74</v>
      </c>
      <c r="Q247" s="357" t="s">
        <v>74</v>
      </c>
      <c r="R247" s="357" t="s">
        <v>74</v>
      </c>
      <c r="S247" s="146"/>
      <c r="T247" s="354" t="str">
        <f>IF(N247="w",3,IF(N250="w","x",IF(SUM(AD247:AJ248)=0,"",SUM(AD247:AJ247))))</f>
        <v/>
      </c>
      <c r="U247" s="288"/>
      <c r="V247" s="146"/>
      <c r="X247" s="148"/>
      <c r="Y247" s="149"/>
      <c r="Z247" s="149"/>
      <c r="AA247" s="149"/>
      <c r="AC247" s="147">
        <f>A247</f>
        <v>0</v>
      </c>
      <c r="AD247" s="158">
        <f>IF(N247&gt;N250,1,0)</f>
        <v>0</v>
      </c>
      <c r="AE247" s="158">
        <f>IF(O247&gt;O250,1,0)</f>
        <v>0</v>
      </c>
      <c r="AF247" s="158">
        <f>IF(P247&gt;P250,1,0)</f>
        <v>0</v>
      </c>
      <c r="AG247" s="158">
        <f>IF(Q247&gt;Q250,1,0)</f>
        <v>0</v>
      </c>
      <c r="AH247" s="158">
        <f>IF(R247&gt;R250,1,0)</f>
        <v>0</v>
      </c>
      <c r="AI247" s="158"/>
      <c r="AJ247" s="158"/>
      <c r="AL247" s="158" t="e">
        <f>IF(ISBLANK(N247)=TRUE,"",IF(AD247=1,N250,-N247))</f>
        <v>#VALUE!</v>
      </c>
      <c r="AM247" s="158" t="e">
        <f>IF(ISBLANK(O247)=TRUE,"",IF(AE247=1,O250,-O247))</f>
        <v>#VALUE!</v>
      </c>
      <c r="AN247" s="158" t="e">
        <f>IF(ISBLANK(P247)=TRUE,"",IF(AF247=1,P250,-P247))</f>
        <v>#VALUE!</v>
      </c>
      <c r="AO247" s="158" t="e">
        <f>IF(ISBLANK(Q247)=TRUE,"",IF(AG247=1,Q250,-Q247))</f>
        <v>#VALUE!</v>
      </c>
      <c r="AP247" s="158" t="e">
        <f>IF(ISBLANK(R247)=TRUE,"",IF(AH247=1,R250,-R247))</f>
        <v>#VALUE!</v>
      </c>
      <c r="AQ247" s="158"/>
      <c r="AR247" s="158"/>
      <c r="AT247" s="150"/>
    </row>
    <row r="248" spans="1:75" s="147" customFormat="1" ht="61.5">
      <c r="A248" s="140"/>
      <c r="B248" s="140"/>
      <c r="E248" s="152" t="s">
        <v>91</v>
      </c>
      <c r="F248" s="153">
        <f>zapis!$T$13</f>
        <v>0</v>
      </c>
      <c r="G248" s="375"/>
      <c r="H248" s="362"/>
      <c r="I248" s="371"/>
      <c r="J248" s="372"/>
      <c r="K248" s="372"/>
      <c r="L248" s="373"/>
      <c r="M248" s="376"/>
      <c r="N248" s="358"/>
      <c r="O248" s="358"/>
      <c r="P248" s="358"/>
      <c r="Q248" s="358"/>
      <c r="R248" s="358"/>
      <c r="S248" s="146"/>
      <c r="T248" s="354"/>
      <c r="U248" s="288"/>
      <c r="V248" s="146"/>
      <c r="X248" s="148"/>
      <c r="Y248" s="149"/>
      <c r="Z248" s="149"/>
      <c r="AA248" s="149"/>
      <c r="AC248" s="147">
        <f>A250</f>
        <v>0</v>
      </c>
      <c r="AD248" s="158">
        <f>IF(N250&gt;N247,1,0)</f>
        <v>0</v>
      </c>
      <c r="AE248" s="158">
        <f>IF(O250&gt;O247,1,0)</f>
        <v>0</v>
      </c>
      <c r="AF248" s="158">
        <f>IF(P250&gt;P247,1,0)</f>
        <v>0</v>
      </c>
      <c r="AG248" s="158">
        <f>IF(Q250&gt;Q247,1,0)</f>
        <v>0</v>
      </c>
      <c r="AH248" s="158">
        <f>IF(R250&gt;R247,1,0)</f>
        <v>0</v>
      </c>
      <c r="AI248" s="158"/>
      <c r="AJ248" s="158"/>
      <c r="AL248" s="158" t="e">
        <f>IF(ISBLANK(N250)=TRUE,"",IF(AD248=1,N247,-N250))</f>
        <v>#VALUE!</v>
      </c>
      <c r="AM248" s="158" t="e">
        <f>IF(ISBLANK(O250)=TRUE,"",IF(AE248=1,O247,-O250))</f>
        <v>#VALUE!</v>
      </c>
      <c r="AN248" s="158" t="e">
        <f>IF(ISBLANK(P250)=TRUE,"",IF(AF248=1,P247,-P250))</f>
        <v>#VALUE!</v>
      </c>
      <c r="AO248" s="158" t="e">
        <f>IF(ISBLANK(Q250)=TRUE,"",IF(AG248=1,Q247,-Q250))</f>
        <v>#VALUE!</v>
      </c>
      <c r="AP248" s="158" t="e">
        <f>IF(ISBLANK(R250)=TRUE,"",IF(AH248=1,R247,-R250))</f>
        <v>#VALUE!</v>
      </c>
      <c r="AQ248" s="158"/>
      <c r="AR248" s="158"/>
      <c r="AT248" s="150"/>
    </row>
    <row r="249" spans="1:75" s="147" customFormat="1" ht="61.5">
      <c r="A249" s="140"/>
      <c r="B249" s="140"/>
      <c r="E249" s="152"/>
      <c r="F249" s="160"/>
      <c r="G249" s="146"/>
      <c r="H249" s="146"/>
      <c r="I249" s="146"/>
      <c r="J249" s="146"/>
      <c r="K249" s="146"/>
      <c r="L249" s="146"/>
      <c r="M249" s="146"/>
      <c r="N249" s="146"/>
      <c r="O249" s="146"/>
      <c r="P249" s="146"/>
      <c r="Q249" s="146"/>
      <c r="R249" s="146"/>
      <c r="S249" s="146"/>
      <c r="T249" s="146"/>
      <c r="U249" s="288"/>
      <c r="V249" s="146"/>
      <c r="X249" s="148"/>
      <c r="Y249" s="149"/>
      <c r="Z249" s="149"/>
      <c r="AA249" s="149"/>
      <c r="AT249" s="150"/>
    </row>
    <row r="250" spans="1:75" s="147" customFormat="1" ht="61.5">
      <c r="A250" s="140"/>
      <c r="B250" s="140"/>
      <c r="E250" s="152" t="s">
        <v>92</v>
      </c>
      <c r="F250" s="153">
        <f>zapis!$V$13</f>
        <v>0</v>
      </c>
      <c r="G250" s="366"/>
      <c r="H250" s="362"/>
      <c r="I250" s="368" t="str">
        <f>zapis!P27</f>
        <v xml:space="preserve"> </v>
      </c>
      <c r="J250" s="369"/>
      <c r="K250" s="369"/>
      <c r="L250" s="370"/>
      <c r="M250" s="146"/>
      <c r="N250" s="357" t="s">
        <v>74</v>
      </c>
      <c r="O250" s="357" t="s">
        <v>74</v>
      </c>
      <c r="P250" s="357" t="s">
        <v>74</v>
      </c>
      <c r="Q250" s="357" t="s">
        <v>74</v>
      </c>
      <c r="R250" s="357" t="s">
        <v>74</v>
      </c>
      <c r="S250" s="146"/>
      <c r="T250" s="354" t="str">
        <f>IF(N250="w",3,IF(N247="w","x",IF(SUM(AD247:AJ248)=0,"",SUM(AD248:AJ248))))</f>
        <v/>
      </c>
      <c r="U250" s="288"/>
      <c r="V250" s="146"/>
      <c r="X250" s="148"/>
      <c r="Y250" s="149"/>
      <c r="Z250" s="149"/>
      <c r="AA250" s="149"/>
      <c r="AT250" s="150"/>
    </row>
    <row r="251" spans="1:75" s="147" customFormat="1" ht="61.5">
      <c r="B251" s="140"/>
      <c r="E251" s="161"/>
      <c r="F251" s="162"/>
      <c r="G251" s="367"/>
      <c r="H251" s="362"/>
      <c r="I251" s="371"/>
      <c r="J251" s="372"/>
      <c r="K251" s="372"/>
      <c r="L251" s="373"/>
      <c r="M251" s="146"/>
      <c r="N251" s="358"/>
      <c r="O251" s="358"/>
      <c r="P251" s="358"/>
      <c r="Q251" s="358"/>
      <c r="R251" s="358"/>
      <c r="S251" s="146"/>
      <c r="T251" s="354"/>
      <c r="U251" s="288"/>
      <c r="V251" s="146"/>
      <c r="X251" s="148"/>
      <c r="Y251" s="149"/>
      <c r="Z251" s="149"/>
      <c r="AA251" s="149"/>
      <c r="AT251" s="150"/>
    </row>
    <row r="252" spans="1:75" s="147" customFormat="1" ht="61.5">
      <c r="A252" s="140"/>
      <c r="B252" s="140"/>
      <c r="E252" s="152" t="s">
        <v>94</v>
      </c>
      <c r="F252" s="153" t="str">
        <f>zapis!AG27</f>
        <v>A-Z</v>
      </c>
      <c r="G252" s="146"/>
      <c r="H252" s="146"/>
      <c r="I252" s="146"/>
      <c r="J252" s="146"/>
      <c r="K252" s="146"/>
      <c r="L252" s="146"/>
      <c r="M252" s="146"/>
      <c r="N252" s="146"/>
      <c r="O252" s="146"/>
      <c r="P252" s="146"/>
      <c r="Q252" s="146"/>
      <c r="R252" s="146"/>
      <c r="S252" s="146"/>
      <c r="T252" s="146"/>
      <c r="U252" s="288"/>
      <c r="V252" s="146"/>
      <c r="X252" s="148"/>
      <c r="Y252" s="149"/>
      <c r="Z252" s="149"/>
      <c r="AA252" s="149"/>
      <c r="AT252" s="150"/>
    </row>
    <row r="253" spans="1:75" s="147" customFormat="1" ht="61.5">
      <c r="A253" s="140"/>
      <c r="B253" s="140"/>
      <c r="E253" s="161"/>
      <c r="F253" s="162"/>
      <c r="G253" s="146"/>
      <c r="H253" s="146"/>
      <c r="I253" s="146" t="s">
        <v>22</v>
      </c>
      <c r="J253" s="146"/>
      <c r="K253" s="146"/>
      <c r="L253" s="146"/>
      <c r="M253" s="146"/>
      <c r="N253" s="163"/>
      <c r="O253" s="156"/>
      <c r="P253" s="156" t="s">
        <v>97</v>
      </c>
      <c r="Q253" s="156"/>
      <c r="R253" s="156"/>
      <c r="S253" s="146"/>
      <c r="T253" s="146"/>
      <c r="U253" s="288"/>
      <c r="V253" s="146"/>
      <c r="X253" s="148"/>
      <c r="Y253" s="149"/>
      <c r="Z253" s="149"/>
      <c r="AA253" s="149"/>
      <c r="AT253" s="150"/>
    </row>
    <row r="254" spans="1:75" s="147" customFormat="1" ht="61.5">
      <c r="A254" s="140"/>
      <c r="B254" s="140"/>
      <c r="E254" s="152"/>
      <c r="F254" s="153"/>
      <c r="G254" s="146"/>
      <c r="H254" s="146"/>
      <c r="I254" s="362"/>
      <c r="J254" s="362"/>
      <c r="K254" s="362"/>
      <c r="L254" s="362"/>
      <c r="M254" s="146"/>
      <c r="N254" s="379" t="str">
        <f>IF(T250="x",I247,IF(T247="x",I250,IF(T247&gt;T250,I247,IF(T250&gt;T247,I250,""))))</f>
        <v/>
      </c>
      <c r="O254" s="380"/>
      <c r="P254" s="380"/>
      <c r="Q254" s="380"/>
      <c r="R254" s="380"/>
      <c r="S254" s="381"/>
      <c r="T254" s="146"/>
      <c r="U254" s="288"/>
      <c r="V254" s="146"/>
      <c r="X254" s="148"/>
      <c r="Y254" s="149"/>
      <c r="Z254" s="149"/>
      <c r="AA254" s="149"/>
      <c r="AT254" s="150"/>
    </row>
    <row r="255" spans="1:75" s="147" customFormat="1" ht="61.5">
      <c r="A255" s="140"/>
      <c r="B255" s="140"/>
      <c r="E255" s="161"/>
      <c r="F255" s="162"/>
      <c r="G255" s="146"/>
      <c r="H255" s="146"/>
      <c r="I255" s="362"/>
      <c r="J255" s="362"/>
      <c r="K255" s="362"/>
      <c r="L255" s="362"/>
      <c r="M255" s="146"/>
      <c r="N255" s="382"/>
      <c r="O255" s="365"/>
      <c r="P255" s="365"/>
      <c r="Q255" s="365"/>
      <c r="R255" s="365"/>
      <c r="S255" s="383"/>
      <c r="T255" s="146"/>
      <c r="U255" s="288"/>
      <c r="V255" s="146"/>
      <c r="X255" s="148"/>
      <c r="Y255" s="149"/>
      <c r="Z255" s="149"/>
      <c r="AA255" s="149"/>
      <c r="AT255" s="150"/>
    </row>
    <row r="256" spans="1:75" s="147" customFormat="1" ht="61.5">
      <c r="A256" s="140"/>
      <c r="B256" s="140"/>
      <c r="E256" s="161"/>
      <c r="F256" s="165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288"/>
      <c r="V256" s="146"/>
      <c r="X256" s="148"/>
      <c r="Y256" s="149"/>
      <c r="Z256" s="149"/>
      <c r="AA256" s="149"/>
      <c r="AT256" s="150"/>
    </row>
    <row r="257" spans="1:75" s="147" customFormat="1" ht="61.5">
      <c r="A257" s="140"/>
      <c r="B257" s="140"/>
      <c r="E257" s="161"/>
      <c r="F257" s="162"/>
      <c r="G257" s="146"/>
      <c r="H257" s="146" t="s">
        <v>100</v>
      </c>
      <c r="I257" s="146"/>
      <c r="J257" s="146"/>
      <c r="K257" s="146"/>
      <c r="L257" s="146"/>
      <c r="M257" s="146"/>
      <c r="N257" s="146"/>
      <c r="O257" s="146"/>
      <c r="P257" s="146"/>
      <c r="Q257" s="146"/>
      <c r="R257" s="146"/>
      <c r="S257" s="146"/>
      <c r="T257" s="146"/>
      <c r="U257" s="288"/>
      <c r="V257" s="146"/>
      <c r="X257" s="148"/>
      <c r="Y257" s="149"/>
      <c r="Z257" s="149"/>
      <c r="AA257" s="149"/>
      <c r="AT257" s="150"/>
    </row>
    <row r="258" spans="1:75" s="147" customFormat="1" ht="61.5">
      <c r="A258" s="140"/>
      <c r="B258" s="140"/>
      <c r="E258" s="161"/>
      <c r="F258" s="162"/>
      <c r="G258" s="146"/>
      <c r="H258" s="146"/>
      <c r="I258" s="146"/>
      <c r="J258" s="146"/>
      <c r="K258" s="146"/>
      <c r="L258" s="146"/>
      <c r="M258" s="146"/>
      <c r="N258" s="146"/>
      <c r="O258" s="146"/>
      <c r="P258" s="146"/>
      <c r="Q258" s="146"/>
      <c r="R258" s="146"/>
      <c r="S258" s="146"/>
      <c r="T258" s="146"/>
      <c r="U258" s="288"/>
      <c r="V258" s="146"/>
      <c r="X258" s="148"/>
      <c r="Y258" s="149"/>
      <c r="Z258" s="149"/>
      <c r="AA258" s="149"/>
      <c r="AT258" s="150"/>
    </row>
    <row r="259" spans="1:75" s="147" customFormat="1" ht="61.5">
      <c r="A259" s="140"/>
      <c r="B259" s="140"/>
      <c r="E259" s="161"/>
      <c r="F259" s="162"/>
      <c r="G259" s="146"/>
      <c r="H259" s="146"/>
      <c r="I259" s="364" t="str">
        <f>I247</f>
        <v xml:space="preserve"> </v>
      </c>
      <c r="J259" s="364"/>
      <c r="K259" s="364"/>
      <c r="L259" s="364"/>
      <c r="M259" s="146"/>
      <c r="N259" s="146"/>
      <c r="O259" s="146"/>
      <c r="P259" s="364" t="str">
        <f>I250</f>
        <v xml:space="preserve"> </v>
      </c>
      <c r="Q259" s="364"/>
      <c r="R259" s="364"/>
      <c r="S259" s="364"/>
      <c r="T259" s="146"/>
      <c r="U259" s="288"/>
      <c r="V259" s="146"/>
      <c r="X259" s="148"/>
      <c r="Y259" s="149"/>
      <c r="Z259" s="149"/>
      <c r="AA259" s="149"/>
      <c r="AT259" s="150"/>
    </row>
    <row r="260" spans="1:75" s="147" customFormat="1" ht="61.5">
      <c r="A260" s="140"/>
      <c r="B260" s="140"/>
      <c r="E260" s="152"/>
      <c r="F260" s="153"/>
      <c r="G260" s="146"/>
      <c r="H260" s="166" t="s">
        <v>101</v>
      </c>
      <c r="I260" s="359"/>
      <c r="J260" s="377"/>
      <c r="K260" s="377"/>
      <c r="L260" s="378"/>
      <c r="M260" s="146"/>
      <c r="N260" s="146"/>
      <c r="O260" s="166" t="s">
        <v>101</v>
      </c>
      <c r="P260" s="362"/>
      <c r="Q260" s="362"/>
      <c r="R260" s="362"/>
      <c r="S260" s="362"/>
      <c r="T260" s="146"/>
      <c r="U260" s="288"/>
      <c r="V260" s="146"/>
      <c r="X260" s="148"/>
      <c r="Y260" s="149"/>
      <c r="Z260" s="149"/>
      <c r="AA260" s="149"/>
      <c r="AT260" s="150"/>
    </row>
    <row r="261" spans="1:75" s="147" customFormat="1" ht="61.5">
      <c r="A261" s="140"/>
      <c r="B261" s="140"/>
      <c r="E261" s="152"/>
      <c r="F261" s="153"/>
      <c r="G261" s="146"/>
      <c r="H261" s="166" t="s">
        <v>102</v>
      </c>
      <c r="I261" s="362"/>
      <c r="J261" s="362"/>
      <c r="K261" s="362"/>
      <c r="L261" s="362"/>
      <c r="M261" s="146"/>
      <c r="N261" s="146"/>
      <c r="O261" s="166" t="s">
        <v>102</v>
      </c>
      <c r="P261" s="362"/>
      <c r="Q261" s="362"/>
      <c r="R261" s="362"/>
      <c r="S261" s="362"/>
      <c r="T261" s="146"/>
      <c r="U261" s="288"/>
      <c r="V261" s="146"/>
      <c r="X261" s="148"/>
      <c r="Y261" s="149"/>
      <c r="Z261" s="149"/>
      <c r="AA261" s="149"/>
      <c r="AT261" s="150"/>
    </row>
    <row r="262" spans="1:75" s="147" customFormat="1" ht="61.5">
      <c r="A262" s="140"/>
      <c r="B262" s="140"/>
      <c r="E262" s="152"/>
      <c r="F262" s="153"/>
      <c r="G262" s="146"/>
      <c r="H262" s="166" t="s">
        <v>102</v>
      </c>
      <c r="I262" s="362"/>
      <c r="J262" s="362"/>
      <c r="K262" s="362"/>
      <c r="L262" s="362"/>
      <c r="M262" s="146"/>
      <c r="N262" s="146"/>
      <c r="O262" s="166" t="s">
        <v>102</v>
      </c>
      <c r="P262" s="362"/>
      <c r="Q262" s="362"/>
      <c r="R262" s="362"/>
      <c r="S262" s="362"/>
      <c r="T262" s="146"/>
      <c r="U262" s="288"/>
      <c r="V262" s="146"/>
      <c r="X262" s="148"/>
      <c r="Y262" s="149"/>
      <c r="Z262" s="149"/>
      <c r="AA262" s="149"/>
      <c r="AT262" s="150"/>
    </row>
    <row r="263" spans="1:75" s="147" customFormat="1" ht="62.25" thickBot="1">
      <c r="A263" s="140"/>
      <c r="B263" s="140"/>
      <c r="E263" s="167"/>
      <c r="F263" s="168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70"/>
      <c r="T263" s="170"/>
      <c r="U263" s="289"/>
      <c r="V263" s="146"/>
      <c r="X263" s="148"/>
      <c r="Y263" s="149"/>
      <c r="Z263" s="149"/>
      <c r="AA263" s="149"/>
      <c r="AT263" s="150"/>
    </row>
    <row r="264" spans="1:75" ht="93" thickBot="1">
      <c r="A264" s="140"/>
      <c r="B264" s="140"/>
      <c r="C264" s="147"/>
      <c r="D264" s="147"/>
      <c r="E264" s="147"/>
      <c r="F264" s="171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/>
      <c r="U264" s="179"/>
      <c r="V264" s="147"/>
      <c r="W264" s="147"/>
      <c r="X264" s="148"/>
      <c r="Y264" s="149"/>
      <c r="Z264" s="149"/>
      <c r="AA264" s="149"/>
      <c r="AB264" s="147"/>
      <c r="AC264" s="147"/>
      <c r="AD264" s="147"/>
      <c r="AE264" s="147"/>
      <c r="AF264" s="147"/>
      <c r="AG264" s="147"/>
      <c r="AH264" s="147"/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50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  <c r="BI264" s="147"/>
      <c r="BJ264" s="147"/>
      <c r="BK264" s="147"/>
      <c r="BL264" s="147"/>
      <c r="BM264" s="147"/>
      <c r="BN264" s="147"/>
      <c r="BO264" s="147"/>
      <c r="BP264" s="147"/>
      <c r="BQ264" s="147"/>
      <c r="BR264" s="140"/>
      <c r="BS264" s="140"/>
      <c r="BT264" s="147"/>
      <c r="BU264" s="147"/>
      <c r="BV264" s="147"/>
      <c r="BW264" s="172"/>
    </row>
    <row r="265" spans="1:75" s="147" customFormat="1" ht="69" customHeight="1">
      <c r="A265" s="140"/>
      <c r="B265" s="140"/>
      <c r="E265" s="142" t="s">
        <v>13</v>
      </c>
      <c r="F265" s="143" t="str">
        <f>zapis!$Q$7</f>
        <v xml:space="preserve"> </v>
      </c>
      <c r="G265" s="144"/>
      <c r="H265" s="173" t="s">
        <v>103</v>
      </c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 t="s">
        <v>85</v>
      </c>
      <c r="U265" s="287">
        <v>14</v>
      </c>
      <c r="V265" s="146"/>
      <c r="X265" s="174" t="str">
        <f>T267</f>
        <v/>
      </c>
      <c r="Y265" s="174" t="str">
        <f>T270</f>
        <v/>
      </c>
      <c r="Z265" s="149"/>
      <c r="AA265" s="149" t="str">
        <f>CONCATENATE("Tbl.: ",F267,"   H: ",F270,"   D: ",F269)</f>
        <v xml:space="preserve">Tbl.:    H: 0   D: </v>
      </c>
      <c r="AC265" s="147" t="s">
        <v>86</v>
      </c>
      <c r="AT265" s="150" t="e">
        <f>CONCATENATE(AL267,",",AM267,",",AN267,",",AO267,",",AP267,",",AQ267,",",AR267)</f>
        <v>#VALUE!</v>
      </c>
    </row>
    <row r="266" spans="1:75" s="147" customFormat="1" ht="61.5">
      <c r="A266" s="140"/>
      <c r="B266" s="140"/>
      <c r="E266" s="152" t="s">
        <v>14</v>
      </c>
      <c r="F266" s="153" t="str">
        <f>zapis!$Q$9</f>
        <v xml:space="preserve"> </v>
      </c>
      <c r="G266" s="175" t="s">
        <v>104</v>
      </c>
      <c r="H266" s="176" t="s">
        <v>105</v>
      </c>
      <c r="I266" s="146"/>
      <c r="J266" s="146"/>
      <c r="K266" s="146"/>
      <c r="L266" s="146"/>
      <c r="M266" s="175"/>
      <c r="N266" s="156">
        <v>1</v>
      </c>
      <c r="O266" s="156">
        <v>2</v>
      </c>
      <c r="P266" s="156">
        <v>3</v>
      </c>
      <c r="Q266" s="156">
        <v>4</v>
      </c>
      <c r="R266" s="156">
        <v>5</v>
      </c>
      <c r="S266" s="146"/>
      <c r="T266" s="156" t="s">
        <v>89</v>
      </c>
      <c r="U266" s="288"/>
      <c r="V266" s="146"/>
      <c r="X266" s="148"/>
      <c r="Y266" s="149"/>
      <c r="Z266" s="149"/>
      <c r="AA266" s="149"/>
      <c r="AC266" s="147" t="s">
        <v>90</v>
      </c>
      <c r="AT266" s="150" t="e">
        <f>CONCATENATE(AL268,",",AM268,",",AN268,",",AO268,",",AP268,",",AQ268,",",AR268)</f>
        <v>#VALUE!</v>
      </c>
    </row>
    <row r="267" spans="1:75" s="147" customFormat="1" ht="61.5">
      <c r="A267" s="140"/>
      <c r="B267" s="140"/>
      <c r="E267" s="152"/>
      <c r="F267" s="153"/>
      <c r="G267" s="374"/>
      <c r="H267" s="362"/>
      <c r="I267" s="368" t="str">
        <f>zapis!O28</f>
        <v xml:space="preserve"> </v>
      </c>
      <c r="J267" s="369"/>
      <c r="K267" s="369"/>
      <c r="L267" s="370"/>
      <c r="M267" s="376"/>
      <c r="N267" s="357" t="s">
        <v>74</v>
      </c>
      <c r="O267" s="357" t="s">
        <v>74</v>
      </c>
      <c r="P267" s="357" t="s">
        <v>74</v>
      </c>
      <c r="Q267" s="357" t="s">
        <v>74</v>
      </c>
      <c r="R267" s="357" t="s">
        <v>74</v>
      </c>
      <c r="S267" s="146"/>
      <c r="T267" s="354" t="str">
        <f>IF(N267="w",3,IF(N270="w","x",IF(SUM(AD267:AJ268)=0,"",SUM(AD267:AJ267))))</f>
        <v/>
      </c>
      <c r="U267" s="288"/>
      <c r="V267" s="146"/>
      <c r="X267" s="148"/>
      <c r="Y267" s="149"/>
      <c r="Z267" s="149"/>
      <c r="AA267" s="149"/>
      <c r="AC267" s="147">
        <f>A267</f>
        <v>0</v>
      </c>
      <c r="AD267" s="158">
        <f>IF(N267&gt;N270,1,0)</f>
        <v>0</v>
      </c>
      <c r="AE267" s="158">
        <f>IF(O267&gt;O270,1,0)</f>
        <v>0</v>
      </c>
      <c r="AF267" s="158">
        <f>IF(P267&gt;P270,1,0)</f>
        <v>0</v>
      </c>
      <c r="AG267" s="158">
        <f>IF(Q267&gt;Q270,1,0)</f>
        <v>0</v>
      </c>
      <c r="AH267" s="158">
        <f>IF(R267&gt;R270,1,0)</f>
        <v>0</v>
      </c>
      <c r="AI267" s="158"/>
      <c r="AJ267" s="158"/>
      <c r="AL267" s="158" t="e">
        <f>IF(ISBLANK(N267)=TRUE,"",IF(AD267=1,N270,-N267))</f>
        <v>#VALUE!</v>
      </c>
      <c r="AM267" s="158" t="e">
        <f>IF(ISBLANK(O267)=TRUE,"",IF(AE267=1,O270,-O267))</f>
        <v>#VALUE!</v>
      </c>
      <c r="AN267" s="158" t="e">
        <f>IF(ISBLANK(P267)=TRUE,"",IF(AF267=1,P270,-P267))</f>
        <v>#VALUE!</v>
      </c>
      <c r="AO267" s="158" t="e">
        <f>IF(ISBLANK(Q267)=TRUE,"",IF(AG267=1,Q270,-Q267))</f>
        <v>#VALUE!</v>
      </c>
      <c r="AP267" s="158" t="e">
        <f>IF(ISBLANK(R267)=TRUE,"",IF(AH267=1,R270,-R267))</f>
        <v>#VALUE!</v>
      </c>
      <c r="AQ267" s="158"/>
      <c r="AR267" s="158"/>
      <c r="AT267" s="150"/>
    </row>
    <row r="268" spans="1:75" s="147" customFormat="1" ht="61.5">
      <c r="A268" s="140"/>
      <c r="B268" s="140"/>
      <c r="E268" s="152" t="s">
        <v>91</v>
      </c>
      <c r="F268" s="153">
        <f>zapis!$T$13</f>
        <v>0</v>
      </c>
      <c r="G268" s="375"/>
      <c r="H268" s="362"/>
      <c r="I268" s="371"/>
      <c r="J268" s="372"/>
      <c r="K268" s="372"/>
      <c r="L268" s="373"/>
      <c r="M268" s="376"/>
      <c r="N268" s="358"/>
      <c r="O268" s="358"/>
      <c r="P268" s="358"/>
      <c r="Q268" s="358"/>
      <c r="R268" s="358"/>
      <c r="S268" s="146"/>
      <c r="T268" s="354"/>
      <c r="U268" s="288"/>
      <c r="V268" s="146"/>
      <c r="X268" s="148"/>
      <c r="Y268" s="149"/>
      <c r="Z268" s="149"/>
      <c r="AA268" s="149"/>
      <c r="AC268" s="147">
        <f>A270</f>
        <v>0</v>
      </c>
      <c r="AD268" s="158">
        <f>IF(N270&gt;N267,1,0)</f>
        <v>0</v>
      </c>
      <c r="AE268" s="158">
        <f>IF(O270&gt;O267,1,0)</f>
        <v>0</v>
      </c>
      <c r="AF268" s="158">
        <f>IF(P270&gt;P267,1,0)</f>
        <v>0</v>
      </c>
      <c r="AG268" s="158">
        <f>IF(Q270&gt;Q267,1,0)</f>
        <v>0</v>
      </c>
      <c r="AH268" s="158">
        <f>IF(R270&gt;R267,1,0)</f>
        <v>0</v>
      </c>
      <c r="AI268" s="158"/>
      <c r="AJ268" s="158"/>
      <c r="AL268" s="158" t="e">
        <f>IF(ISBLANK(N270)=TRUE,"",IF(AD268=1,N267,-N270))</f>
        <v>#VALUE!</v>
      </c>
      <c r="AM268" s="158" t="e">
        <f>IF(ISBLANK(O270)=TRUE,"",IF(AE268=1,O267,-O270))</f>
        <v>#VALUE!</v>
      </c>
      <c r="AN268" s="158" t="e">
        <f>IF(ISBLANK(P270)=TRUE,"",IF(AF268=1,P267,-P270))</f>
        <v>#VALUE!</v>
      </c>
      <c r="AO268" s="158" t="e">
        <f>IF(ISBLANK(Q270)=TRUE,"",IF(AG268=1,Q267,-Q270))</f>
        <v>#VALUE!</v>
      </c>
      <c r="AP268" s="158" t="e">
        <f>IF(ISBLANK(R270)=TRUE,"",IF(AH268=1,R267,-R270))</f>
        <v>#VALUE!</v>
      </c>
      <c r="AQ268" s="158"/>
      <c r="AR268" s="158"/>
      <c r="AT268" s="150"/>
    </row>
    <row r="269" spans="1:75" s="147" customFormat="1" ht="61.5">
      <c r="A269" s="140"/>
      <c r="B269" s="140"/>
      <c r="E269" s="152"/>
      <c r="F269" s="160"/>
      <c r="G269" s="146"/>
      <c r="H269" s="146"/>
      <c r="I269" s="146"/>
      <c r="J269" s="146"/>
      <c r="K269" s="146"/>
      <c r="L269" s="146"/>
      <c r="M269" s="146"/>
      <c r="N269" s="146"/>
      <c r="O269" s="146"/>
      <c r="P269" s="146"/>
      <c r="Q269" s="146"/>
      <c r="R269" s="146"/>
      <c r="S269" s="146"/>
      <c r="T269" s="146"/>
      <c r="U269" s="288"/>
      <c r="V269" s="146"/>
      <c r="X269" s="148"/>
      <c r="Y269" s="149"/>
      <c r="Z269" s="149"/>
      <c r="AA269" s="149"/>
      <c r="AT269" s="150"/>
    </row>
    <row r="270" spans="1:75" s="147" customFormat="1" ht="61.5">
      <c r="A270" s="140"/>
      <c r="B270" s="140"/>
      <c r="E270" s="152" t="s">
        <v>92</v>
      </c>
      <c r="F270" s="153">
        <f>zapis!$V$13</f>
        <v>0</v>
      </c>
      <c r="G270" s="366"/>
      <c r="H270" s="362"/>
      <c r="I270" s="368" t="str">
        <f>zapis!P28</f>
        <v xml:space="preserve"> </v>
      </c>
      <c r="J270" s="369"/>
      <c r="K270" s="369"/>
      <c r="L270" s="370"/>
      <c r="M270" s="146"/>
      <c r="N270" s="357" t="s">
        <v>74</v>
      </c>
      <c r="O270" s="357" t="s">
        <v>74</v>
      </c>
      <c r="P270" s="357" t="s">
        <v>74</v>
      </c>
      <c r="Q270" s="357" t="s">
        <v>74</v>
      </c>
      <c r="R270" s="357" t="s">
        <v>74</v>
      </c>
      <c r="S270" s="146"/>
      <c r="T270" s="354" t="str">
        <f>IF(N270="w",3,IF(N267="w","x",IF(SUM(AD267:AJ268)=0,"",SUM(AD268:AJ268))))</f>
        <v/>
      </c>
      <c r="U270" s="288"/>
      <c r="V270" s="146"/>
      <c r="X270" s="148"/>
      <c r="Y270" s="149"/>
      <c r="Z270" s="149"/>
      <c r="AA270" s="149"/>
      <c r="AT270" s="150"/>
    </row>
    <row r="271" spans="1:75" s="147" customFormat="1" ht="61.5">
      <c r="B271" s="140"/>
      <c r="E271" s="161"/>
      <c r="F271" s="162"/>
      <c r="G271" s="367"/>
      <c r="H271" s="362"/>
      <c r="I271" s="371"/>
      <c r="J271" s="372"/>
      <c r="K271" s="372"/>
      <c r="L271" s="373"/>
      <c r="M271" s="146"/>
      <c r="N271" s="358"/>
      <c r="O271" s="358"/>
      <c r="P271" s="358"/>
      <c r="Q271" s="358"/>
      <c r="R271" s="358"/>
      <c r="S271" s="146"/>
      <c r="T271" s="354"/>
      <c r="U271" s="288"/>
      <c r="V271" s="146"/>
      <c r="X271" s="148"/>
      <c r="Y271" s="149"/>
      <c r="Z271" s="149"/>
      <c r="AA271" s="149"/>
      <c r="AT271" s="150"/>
    </row>
    <row r="272" spans="1:75" s="147" customFormat="1" ht="61.5">
      <c r="A272" s="140"/>
      <c r="B272" s="140"/>
      <c r="E272" s="152" t="s">
        <v>94</v>
      </c>
      <c r="F272" s="153" t="str">
        <f>zapis!AG28</f>
        <v>B-U</v>
      </c>
      <c r="G272" s="146"/>
      <c r="H272" s="146"/>
      <c r="I272" s="146"/>
      <c r="J272" s="146"/>
      <c r="K272" s="146"/>
      <c r="L272" s="146"/>
      <c r="M272" s="146"/>
      <c r="N272" s="146"/>
      <c r="O272" s="146"/>
      <c r="P272" s="146"/>
      <c r="Q272" s="146"/>
      <c r="R272" s="146"/>
      <c r="S272" s="146"/>
      <c r="T272" s="146"/>
      <c r="U272" s="288"/>
      <c r="V272" s="146"/>
      <c r="X272" s="148"/>
      <c r="Y272" s="149"/>
      <c r="Z272" s="149"/>
      <c r="AA272" s="149"/>
      <c r="AT272" s="150"/>
    </row>
    <row r="273" spans="1:46" s="147" customFormat="1" ht="61.5">
      <c r="A273" s="140"/>
      <c r="B273" s="140"/>
      <c r="E273" s="161"/>
      <c r="F273" s="162"/>
      <c r="G273" s="146"/>
      <c r="H273" s="146"/>
      <c r="I273" s="146" t="s">
        <v>22</v>
      </c>
      <c r="J273" s="146"/>
      <c r="K273" s="146"/>
      <c r="L273" s="146"/>
      <c r="M273" s="146"/>
      <c r="N273" s="163"/>
      <c r="O273" s="156"/>
      <c r="P273" s="156" t="s">
        <v>97</v>
      </c>
      <c r="Q273" s="156"/>
      <c r="R273" s="156"/>
      <c r="S273" s="146"/>
      <c r="T273" s="146"/>
      <c r="U273" s="288"/>
      <c r="V273" s="146"/>
      <c r="X273" s="148"/>
      <c r="Y273" s="149"/>
      <c r="Z273" s="149"/>
      <c r="AA273" s="149"/>
      <c r="AT273" s="150"/>
    </row>
    <row r="274" spans="1:46" s="147" customFormat="1" ht="61.5">
      <c r="A274" s="140"/>
      <c r="B274" s="140"/>
      <c r="E274" s="152"/>
      <c r="F274" s="153"/>
      <c r="G274" s="146"/>
      <c r="H274" s="146"/>
      <c r="I274" s="362"/>
      <c r="J274" s="362"/>
      <c r="K274" s="362"/>
      <c r="L274" s="362"/>
      <c r="M274" s="146"/>
      <c r="N274" s="379" t="str">
        <f>IF(T270="x",I267,IF(T267="x",I270,IF(T267&gt;T270,I267,IF(T270&gt;T267,I270,""))))</f>
        <v/>
      </c>
      <c r="O274" s="380"/>
      <c r="P274" s="380"/>
      <c r="Q274" s="380"/>
      <c r="R274" s="380"/>
      <c r="S274" s="381"/>
      <c r="T274" s="146"/>
      <c r="U274" s="288"/>
      <c r="V274" s="146"/>
      <c r="X274" s="148"/>
      <c r="Y274" s="149"/>
      <c r="Z274" s="149"/>
      <c r="AA274" s="149"/>
      <c r="AT274" s="150"/>
    </row>
    <row r="275" spans="1:46" s="147" customFormat="1" ht="61.5">
      <c r="A275" s="140"/>
      <c r="B275" s="140"/>
      <c r="E275" s="161"/>
      <c r="F275" s="162"/>
      <c r="G275" s="146"/>
      <c r="H275" s="146"/>
      <c r="I275" s="362"/>
      <c r="J275" s="362"/>
      <c r="K275" s="362"/>
      <c r="L275" s="362"/>
      <c r="M275" s="146"/>
      <c r="N275" s="382"/>
      <c r="O275" s="365"/>
      <c r="P275" s="365"/>
      <c r="Q275" s="365"/>
      <c r="R275" s="365"/>
      <c r="S275" s="383"/>
      <c r="T275" s="146"/>
      <c r="U275" s="288"/>
      <c r="V275" s="146"/>
      <c r="X275" s="148"/>
      <c r="Y275" s="149"/>
      <c r="Z275" s="149"/>
      <c r="AA275" s="149"/>
      <c r="AT275" s="150"/>
    </row>
    <row r="276" spans="1:46" s="147" customFormat="1" ht="61.5">
      <c r="A276" s="140"/>
      <c r="B276" s="140"/>
      <c r="E276" s="161"/>
      <c r="F276" s="165"/>
      <c r="G276" s="146"/>
      <c r="H276" s="146"/>
      <c r="I276" s="146"/>
      <c r="J276" s="146"/>
      <c r="K276" s="146"/>
      <c r="L276" s="146"/>
      <c r="M276" s="146"/>
      <c r="N276" s="146"/>
      <c r="O276" s="146"/>
      <c r="P276" s="146"/>
      <c r="Q276" s="146"/>
      <c r="R276" s="146"/>
      <c r="S276" s="146"/>
      <c r="T276" s="146"/>
      <c r="U276" s="288"/>
      <c r="V276" s="146"/>
      <c r="X276" s="148"/>
      <c r="Y276" s="149"/>
      <c r="Z276" s="149"/>
      <c r="AA276" s="149"/>
      <c r="AT276" s="150"/>
    </row>
    <row r="277" spans="1:46" s="147" customFormat="1" ht="61.5">
      <c r="A277" s="140"/>
      <c r="B277" s="140"/>
      <c r="E277" s="161"/>
      <c r="F277" s="162"/>
      <c r="G277" s="146"/>
      <c r="H277" s="146" t="s">
        <v>100</v>
      </c>
      <c r="I277" s="146"/>
      <c r="J277" s="146"/>
      <c r="K277" s="146"/>
      <c r="L277" s="146"/>
      <c r="M277" s="146"/>
      <c r="N277" s="146"/>
      <c r="O277" s="146"/>
      <c r="P277" s="146"/>
      <c r="Q277" s="146"/>
      <c r="R277" s="146"/>
      <c r="S277" s="146"/>
      <c r="T277" s="146"/>
      <c r="U277" s="288"/>
      <c r="V277" s="146"/>
      <c r="X277" s="148"/>
      <c r="Y277" s="149"/>
      <c r="Z277" s="149"/>
      <c r="AA277" s="149"/>
      <c r="AT277" s="150"/>
    </row>
    <row r="278" spans="1:46" s="147" customFormat="1" ht="61.5">
      <c r="A278" s="140"/>
      <c r="B278" s="140"/>
      <c r="E278" s="161"/>
      <c r="F278" s="162"/>
      <c r="G278" s="146"/>
      <c r="H278" s="146"/>
      <c r="I278" s="146"/>
      <c r="J278" s="146"/>
      <c r="K278" s="146"/>
      <c r="L278" s="146"/>
      <c r="M278" s="146"/>
      <c r="N278" s="146"/>
      <c r="O278" s="146"/>
      <c r="P278" s="146"/>
      <c r="Q278" s="146"/>
      <c r="R278" s="146"/>
      <c r="S278" s="146"/>
      <c r="T278" s="146"/>
      <c r="U278" s="288"/>
      <c r="V278" s="146"/>
      <c r="X278" s="148"/>
      <c r="Y278" s="149"/>
      <c r="Z278" s="149"/>
      <c r="AA278" s="149"/>
      <c r="AT278" s="150"/>
    </row>
    <row r="279" spans="1:46" s="147" customFormat="1" ht="61.5">
      <c r="A279" s="140"/>
      <c r="B279" s="140"/>
      <c r="E279" s="161"/>
      <c r="F279" s="162"/>
      <c r="G279" s="146"/>
      <c r="H279" s="146"/>
      <c r="I279" s="364" t="str">
        <f>I267</f>
        <v xml:space="preserve"> </v>
      </c>
      <c r="J279" s="364"/>
      <c r="K279" s="364"/>
      <c r="L279" s="364"/>
      <c r="M279" s="146"/>
      <c r="N279" s="146"/>
      <c r="O279" s="146"/>
      <c r="P279" s="364" t="str">
        <f>I270</f>
        <v xml:space="preserve"> </v>
      </c>
      <c r="Q279" s="364"/>
      <c r="R279" s="364"/>
      <c r="S279" s="364"/>
      <c r="T279" s="146"/>
      <c r="U279" s="288"/>
      <c r="V279" s="146"/>
      <c r="X279" s="148"/>
      <c r="Y279" s="149"/>
      <c r="Z279" s="149"/>
      <c r="AA279" s="149"/>
      <c r="AT279" s="150"/>
    </row>
    <row r="280" spans="1:46" s="147" customFormat="1" ht="61.5">
      <c r="A280" s="140"/>
      <c r="B280" s="140"/>
      <c r="E280" s="152"/>
      <c r="F280" s="153"/>
      <c r="G280" s="146"/>
      <c r="H280" s="166" t="s">
        <v>101</v>
      </c>
      <c r="I280" s="359"/>
      <c r="J280" s="377"/>
      <c r="K280" s="377"/>
      <c r="L280" s="378"/>
      <c r="M280" s="146"/>
      <c r="N280" s="146"/>
      <c r="O280" s="166" t="s">
        <v>101</v>
      </c>
      <c r="P280" s="362"/>
      <c r="Q280" s="362"/>
      <c r="R280" s="362"/>
      <c r="S280" s="362"/>
      <c r="T280" s="146"/>
      <c r="U280" s="288"/>
      <c r="V280" s="146"/>
      <c r="X280" s="148"/>
      <c r="Y280" s="149"/>
      <c r="Z280" s="149"/>
      <c r="AA280" s="149"/>
      <c r="AT280" s="150"/>
    </row>
    <row r="281" spans="1:46" s="147" customFormat="1" ht="61.5">
      <c r="A281" s="140"/>
      <c r="B281" s="140"/>
      <c r="E281" s="152"/>
      <c r="F281" s="153"/>
      <c r="G281" s="146"/>
      <c r="H281" s="166" t="s">
        <v>102</v>
      </c>
      <c r="I281" s="362"/>
      <c r="J281" s="362"/>
      <c r="K281" s="362"/>
      <c r="L281" s="362"/>
      <c r="M281" s="146"/>
      <c r="N281" s="146"/>
      <c r="O281" s="166" t="s">
        <v>102</v>
      </c>
      <c r="P281" s="362"/>
      <c r="Q281" s="362"/>
      <c r="R281" s="362"/>
      <c r="S281" s="362"/>
      <c r="T281" s="146"/>
      <c r="U281" s="288"/>
      <c r="V281" s="146"/>
      <c r="X281" s="148"/>
      <c r="Y281" s="149"/>
      <c r="Z281" s="149"/>
      <c r="AA281" s="149"/>
      <c r="AT281" s="150"/>
    </row>
    <row r="282" spans="1:46" s="147" customFormat="1" ht="61.5">
      <c r="A282" s="140"/>
      <c r="B282" s="140"/>
      <c r="E282" s="152"/>
      <c r="F282" s="153"/>
      <c r="G282" s="146"/>
      <c r="H282" s="166" t="s">
        <v>102</v>
      </c>
      <c r="I282" s="362"/>
      <c r="J282" s="362"/>
      <c r="K282" s="362"/>
      <c r="L282" s="362"/>
      <c r="M282" s="146"/>
      <c r="N282" s="146"/>
      <c r="O282" s="166" t="s">
        <v>102</v>
      </c>
      <c r="P282" s="362"/>
      <c r="Q282" s="362"/>
      <c r="R282" s="362"/>
      <c r="S282" s="362"/>
      <c r="T282" s="146"/>
      <c r="U282" s="288"/>
      <c r="V282" s="146"/>
      <c r="X282" s="148"/>
      <c r="Y282" s="149"/>
      <c r="Z282" s="149"/>
      <c r="AA282" s="149"/>
      <c r="AT282" s="150"/>
    </row>
    <row r="283" spans="1:46" s="147" customFormat="1" ht="62.25" thickBot="1">
      <c r="A283" s="140"/>
      <c r="B283" s="140"/>
      <c r="E283" s="167"/>
      <c r="F283" s="168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70"/>
      <c r="T283" s="170"/>
      <c r="U283" s="289"/>
      <c r="V283" s="146"/>
      <c r="X283" s="148"/>
      <c r="Y283" s="149"/>
      <c r="Z283" s="149"/>
      <c r="AA283" s="149"/>
      <c r="AT283" s="150"/>
    </row>
  </sheetData>
  <mergeCells count="406">
    <mergeCell ref="I42:L42"/>
    <mergeCell ref="P42:S42"/>
    <mergeCell ref="I280:L280"/>
    <mergeCell ref="P280:S280"/>
    <mergeCell ref="I281:L281"/>
    <mergeCell ref="P281:S281"/>
    <mergeCell ref="I282:L282"/>
    <mergeCell ref="P282:S282"/>
    <mergeCell ref="Q270:Q271"/>
    <mergeCell ref="R270:R271"/>
    <mergeCell ref="I260:L260"/>
    <mergeCell ref="P260:S260"/>
    <mergeCell ref="I261:L261"/>
    <mergeCell ref="P261:S261"/>
    <mergeCell ref="I262:L262"/>
    <mergeCell ref="P262:S262"/>
    <mergeCell ref="Q250:Q251"/>
    <mergeCell ref="R250:R251"/>
    <mergeCell ref="I240:L240"/>
    <mergeCell ref="P240:S240"/>
    <mergeCell ref="I241:L241"/>
    <mergeCell ref="P241:S241"/>
    <mergeCell ref="I242:L242"/>
    <mergeCell ref="P242:S242"/>
    <mergeCell ref="T270:T271"/>
    <mergeCell ref="I274:L275"/>
    <mergeCell ref="N274:S275"/>
    <mergeCell ref="I279:L279"/>
    <mergeCell ref="P279:S279"/>
    <mergeCell ref="P267:P268"/>
    <mergeCell ref="Q267:Q268"/>
    <mergeCell ref="R267:R268"/>
    <mergeCell ref="T267:T268"/>
    <mergeCell ref="G270:G271"/>
    <mergeCell ref="H270:H271"/>
    <mergeCell ref="I270:L271"/>
    <mergeCell ref="N270:N271"/>
    <mergeCell ref="O270:O271"/>
    <mergeCell ref="P270:P271"/>
    <mergeCell ref="G267:G268"/>
    <mergeCell ref="H267:H268"/>
    <mergeCell ref="I267:L268"/>
    <mergeCell ref="M267:M268"/>
    <mergeCell ref="N267:N268"/>
    <mergeCell ref="O267:O268"/>
    <mergeCell ref="T250:T251"/>
    <mergeCell ref="I254:L255"/>
    <mergeCell ref="N254:S255"/>
    <mergeCell ref="I259:L259"/>
    <mergeCell ref="P259:S259"/>
    <mergeCell ref="P247:P248"/>
    <mergeCell ref="Q247:Q248"/>
    <mergeCell ref="R247:R248"/>
    <mergeCell ref="T247:T248"/>
    <mergeCell ref="G250:G251"/>
    <mergeCell ref="H250:H251"/>
    <mergeCell ref="I250:L251"/>
    <mergeCell ref="N250:N251"/>
    <mergeCell ref="O250:O251"/>
    <mergeCell ref="P250:P251"/>
    <mergeCell ref="G247:G248"/>
    <mergeCell ref="H247:H248"/>
    <mergeCell ref="I247:L248"/>
    <mergeCell ref="M247:M248"/>
    <mergeCell ref="N247:N248"/>
    <mergeCell ref="O247:O248"/>
    <mergeCell ref="Q230:Q231"/>
    <mergeCell ref="R230:R231"/>
    <mergeCell ref="T230:T231"/>
    <mergeCell ref="I234:L235"/>
    <mergeCell ref="N234:S235"/>
    <mergeCell ref="I239:L239"/>
    <mergeCell ref="P239:S239"/>
    <mergeCell ref="P227:P228"/>
    <mergeCell ref="Q227:Q228"/>
    <mergeCell ref="R227:R228"/>
    <mergeCell ref="T227:T228"/>
    <mergeCell ref="G230:G231"/>
    <mergeCell ref="H230:H231"/>
    <mergeCell ref="I230:L231"/>
    <mergeCell ref="N230:N231"/>
    <mergeCell ref="O230:O231"/>
    <mergeCell ref="P230:P231"/>
    <mergeCell ref="G227:G228"/>
    <mergeCell ref="H227:H228"/>
    <mergeCell ref="I227:L228"/>
    <mergeCell ref="M227:M228"/>
    <mergeCell ref="N227:N228"/>
    <mergeCell ref="O227:O228"/>
    <mergeCell ref="I220:L220"/>
    <mergeCell ref="P220:S220"/>
    <mergeCell ref="I221:L221"/>
    <mergeCell ref="P221:S221"/>
    <mergeCell ref="I222:L222"/>
    <mergeCell ref="P222:S222"/>
    <mergeCell ref="Q210:Q211"/>
    <mergeCell ref="R210:R211"/>
    <mergeCell ref="T210:T211"/>
    <mergeCell ref="I214:L215"/>
    <mergeCell ref="N214:S215"/>
    <mergeCell ref="I219:L219"/>
    <mergeCell ref="P219:S219"/>
    <mergeCell ref="P207:P208"/>
    <mergeCell ref="Q207:Q208"/>
    <mergeCell ref="R207:R208"/>
    <mergeCell ref="T207:T208"/>
    <mergeCell ref="G210:G211"/>
    <mergeCell ref="H210:H211"/>
    <mergeCell ref="I210:L211"/>
    <mergeCell ref="N210:N211"/>
    <mergeCell ref="O210:O211"/>
    <mergeCell ref="P210:P211"/>
    <mergeCell ref="G207:G208"/>
    <mergeCell ref="H207:H208"/>
    <mergeCell ref="I207:L208"/>
    <mergeCell ref="M207:M208"/>
    <mergeCell ref="N207:N208"/>
    <mergeCell ref="O207:O208"/>
    <mergeCell ref="I200:L200"/>
    <mergeCell ref="P200:S200"/>
    <mergeCell ref="I201:L201"/>
    <mergeCell ref="P201:S201"/>
    <mergeCell ref="I202:L202"/>
    <mergeCell ref="P202:S202"/>
    <mergeCell ref="Q190:Q191"/>
    <mergeCell ref="R190:R191"/>
    <mergeCell ref="T190:T191"/>
    <mergeCell ref="I194:L195"/>
    <mergeCell ref="N194:S195"/>
    <mergeCell ref="I199:L199"/>
    <mergeCell ref="P199:S199"/>
    <mergeCell ref="P187:P188"/>
    <mergeCell ref="Q187:Q188"/>
    <mergeCell ref="R187:R188"/>
    <mergeCell ref="T187:T188"/>
    <mergeCell ref="G190:G191"/>
    <mergeCell ref="H190:H191"/>
    <mergeCell ref="I190:L191"/>
    <mergeCell ref="N190:N191"/>
    <mergeCell ref="O190:O191"/>
    <mergeCell ref="P190:P191"/>
    <mergeCell ref="G187:G188"/>
    <mergeCell ref="H187:H188"/>
    <mergeCell ref="I187:L188"/>
    <mergeCell ref="M187:M188"/>
    <mergeCell ref="N187:N188"/>
    <mergeCell ref="O187:O188"/>
    <mergeCell ref="I180:L180"/>
    <mergeCell ref="P180:S180"/>
    <mergeCell ref="I181:L181"/>
    <mergeCell ref="P181:S181"/>
    <mergeCell ref="I182:L182"/>
    <mergeCell ref="P182:S182"/>
    <mergeCell ref="Q170:Q171"/>
    <mergeCell ref="R170:R171"/>
    <mergeCell ref="T170:T171"/>
    <mergeCell ref="I174:L175"/>
    <mergeCell ref="N174:S175"/>
    <mergeCell ref="I179:L179"/>
    <mergeCell ref="P179:S179"/>
    <mergeCell ref="P167:P168"/>
    <mergeCell ref="Q167:Q168"/>
    <mergeCell ref="R167:R168"/>
    <mergeCell ref="T167:T168"/>
    <mergeCell ref="G170:G171"/>
    <mergeCell ref="H170:H171"/>
    <mergeCell ref="I170:L171"/>
    <mergeCell ref="N170:N171"/>
    <mergeCell ref="O170:O171"/>
    <mergeCell ref="P170:P171"/>
    <mergeCell ref="G167:G168"/>
    <mergeCell ref="H167:H168"/>
    <mergeCell ref="I167:L168"/>
    <mergeCell ref="M167:M168"/>
    <mergeCell ref="N167:N168"/>
    <mergeCell ref="O167:O168"/>
    <mergeCell ref="I160:L160"/>
    <mergeCell ref="P160:S160"/>
    <mergeCell ref="I161:L161"/>
    <mergeCell ref="P161:S161"/>
    <mergeCell ref="I162:L162"/>
    <mergeCell ref="P162:S162"/>
    <mergeCell ref="Q150:Q151"/>
    <mergeCell ref="R150:R151"/>
    <mergeCell ref="T150:T151"/>
    <mergeCell ref="I154:L155"/>
    <mergeCell ref="N154:S155"/>
    <mergeCell ref="I159:L159"/>
    <mergeCell ref="P159:S159"/>
    <mergeCell ref="P147:P148"/>
    <mergeCell ref="Q147:Q148"/>
    <mergeCell ref="R147:R148"/>
    <mergeCell ref="T147:T148"/>
    <mergeCell ref="G150:G151"/>
    <mergeCell ref="H150:H151"/>
    <mergeCell ref="I150:L151"/>
    <mergeCell ref="N150:N151"/>
    <mergeCell ref="O150:O151"/>
    <mergeCell ref="P150:P151"/>
    <mergeCell ref="G147:G148"/>
    <mergeCell ref="H147:H148"/>
    <mergeCell ref="I147:L148"/>
    <mergeCell ref="M147:M148"/>
    <mergeCell ref="N147:N148"/>
    <mergeCell ref="O147:O148"/>
    <mergeCell ref="I140:L140"/>
    <mergeCell ref="P140:S140"/>
    <mergeCell ref="I141:L141"/>
    <mergeCell ref="P141:S141"/>
    <mergeCell ref="I142:L142"/>
    <mergeCell ref="P142:S142"/>
    <mergeCell ref="Q130:Q131"/>
    <mergeCell ref="R130:R131"/>
    <mergeCell ref="T130:T131"/>
    <mergeCell ref="I134:L135"/>
    <mergeCell ref="N134:S135"/>
    <mergeCell ref="I139:L139"/>
    <mergeCell ref="P139:S139"/>
    <mergeCell ref="P127:P128"/>
    <mergeCell ref="Q127:Q128"/>
    <mergeCell ref="R127:R128"/>
    <mergeCell ref="T127:T128"/>
    <mergeCell ref="G130:G131"/>
    <mergeCell ref="H130:H131"/>
    <mergeCell ref="I130:L131"/>
    <mergeCell ref="N130:N131"/>
    <mergeCell ref="O130:O131"/>
    <mergeCell ref="P130:P131"/>
    <mergeCell ref="G127:G128"/>
    <mergeCell ref="H127:H128"/>
    <mergeCell ref="I127:L128"/>
    <mergeCell ref="M127:M128"/>
    <mergeCell ref="N127:N128"/>
    <mergeCell ref="O127:O128"/>
    <mergeCell ref="I120:L120"/>
    <mergeCell ref="P120:S120"/>
    <mergeCell ref="I121:L121"/>
    <mergeCell ref="P121:S121"/>
    <mergeCell ref="I122:L122"/>
    <mergeCell ref="P122:S122"/>
    <mergeCell ref="Q110:Q111"/>
    <mergeCell ref="R110:R111"/>
    <mergeCell ref="T110:T111"/>
    <mergeCell ref="I114:L115"/>
    <mergeCell ref="N114:S115"/>
    <mergeCell ref="I119:L119"/>
    <mergeCell ref="P119:S119"/>
    <mergeCell ref="P107:P108"/>
    <mergeCell ref="Q107:Q108"/>
    <mergeCell ref="R107:R108"/>
    <mergeCell ref="T107:T108"/>
    <mergeCell ref="G110:G111"/>
    <mergeCell ref="H110:H111"/>
    <mergeCell ref="I110:L111"/>
    <mergeCell ref="N110:N111"/>
    <mergeCell ref="O110:O111"/>
    <mergeCell ref="P110:P111"/>
    <mergeCell ref="G107:G108"/>
    <mergeCell ref="H107:H108"/>
    <mergeCell ref="I107:L108"/>
    <mergeCell ref="M107:M108"/>
    <mergeCell ref="N107:N108"/>
    <mergeCell ref="O107:O108"/>
    <mergeCell ref="I100:L100"/>
    <mergeCell ref="P100:S100"/>
    <mergeCell ref="I101:L101"/>
    <mergeCell ref="P101:S101"/>
    <mergeCell ref="I102:L102"/>
    <mergeCell ref="P102:S102"/>
    <mergeCell ref="Q90:Q91"/>
    <mergeCell ref="R90:R91"/>
    <mergeCell ref="T90:T91"/>
    <mergeCell ref="I94:L95"/>
    <mergeCell ref="N94:S95"/>
    <mergeCell ref="I99:L99"/>
    <mergeCell ref="P99:S99"/>
    <mergeCell ref="P87:P88"/>
    <mergeCell ref="Q87:Q88"/>
    <mergeCell ref="R87:R88"/>
    <mergeCell ref="T87:T88"/>
    <mergeCell ref="G90:G91"/>
    <mergeCell ref="H90:H91"/>
    <mergeCell ref="I90:L91"/>
    <mergeCell ref="N90:N91"/>
    <mergeCell ref="O90:O91"/>
    <mergeCell ref="P90:P91"/>
    <mergeCell ref="G87:G88"/>
    <mergeCell ref="H87:H88"/>
    <mergeCell ref="I87:L88"/>
    <mergeCell ref="M87:M88"/>
    <mergeCell ref="N87:N88"/>
    <mergeCell ref="O87:O88"/>
    <mergeCell ref="I80:L80"/>
    <mergeCell ref="P80:S80"/>
    <mergeCell ref="I81:L81"/>
    <mergeCell ref="P81:S81"/>
    <mergeCell ref="I82:L82"/>
    <mergeCell ref="P82:S82"/>
    <mergeCell ref="Q70:Q71"/>
    <mergeCell ref="R70:R71"/>
    <mergeCell ref="T70:T71"/>
    <mergeCell ref="I74:L75"/>
    <mergeCell ref="N74:S75"/>
    <mergeCell ref="I79:L79"/>
    <mergeCell ref="P79:S79"/>
    <mergeCell ref="P67:P68"/>
    <mergeCell ref="Q67:Q68"/>
    <mergeCell ref="R67:R68"/>
    <mergeCell ref="T67:T68"/>
    <mergeCell ref="G70:G71"/>
    <mergeCell ref="H70:H71"/>
    <mergeCell ref="I70:L71"/>
    <mergeCell ref="N70:N71"/>
    <mergeCell ref="O70:O71"/>
    <mergeCell ref="P70:P71"/>
    <mergeCell ref="G67:G68"/>
    <mergeCell ref="H67:H68"/>
    <mergeCell ref="I67:L68"/>
    <mergeCell ref="M67:M68"/>
    <mergeCell ref="N67:N68"/>
    <mergeCell ref="O67:O68"/>
    <mergeCell ref="I60:L60"/>
    <mergeCell ref="P60:S60"/>
    <mergeCell ref="I61:L61"/>
    <mergeCell ref="P61:S61"/>
    <mergeCell ref="I62:L62"/>
    <mergeCell ref="P62:S62"/>
    <mergeCell ref="Q50:Q51"/>
    <mergeCell ref="R50:R51"/>
    <mergeCell ref="T50:T51"/>
    <mergeCell ref="I54:L55"/>
    <mergeCell ref="N54:S55"/>
    <mergeCell ref="I59:L59"/>
    <mergeCell ref="P59:S59"/>
    <mergeCell ref="P47:P48"/>
    <mergeCell ref="Q47:Q48"/>
    <mergeCell ref="R47:R48"/>
    <mergeCell ref="T47:T48"/>
    <mergeCell ref="G50:G51"/>
    <mergeCell ref="H50:H51"/>
    <mergeCell ref="I50:L51"/>
    <mergeCell ref="N50:N51"/>
    <mergeCell ref="O50:O51"/>
    <mergeCell ref="P50:P51"/>
    <mergeCell ref="G47:G48"/>
    <mergeCell ref="H47:H48"/>
    <mergeCell ref="I47:L48"/>
    <mergeCell ref="M47:M48"/>
    <mergeCell ref="N47:N48"/>
    <mergeCell ref="O47:O48"/>
    <mergeCell ref="I41:L41"/>
    <mergeCell ref="P41:S41"/>
    <mergeCell ref="Q29:Q30"/>
    <mergeCell ref="R29:R30"/>
    <mergeCell ref="T29:T30"/>
    <mergeCell ref="I33:L34"/>
    <mergeCell ref="I38:L38"/>
    <mergeCell ref="P38:S38"/>
    <mergeCell ref="I29:L29"/>
    <mergeCell ref="I30:L30"/>
    <mergeCell ref="N33:S33"/>
    <mergeCell ref="N34:S34"/>
    <mergeCell ref="T26:T27"/>
    <mergeCell ref="N29:N30"/>
    <mergeCell ref="O29:O30"/>
    <mergeCell ref="P29:P30"/>
    <mergeCell ref="N26:N27"/>
    <mergeCell ref="O26:O27"/>
    <mergeCell ref="I39:L39"/>
    <mergeCell ref="P39:S39"/>
    <mergeCell ref="I40:L40"/>
    <mergeCell ref="P40:S40"/>
    <mergeCell ref="I26:L26"/>
    <mergeCell ref="I27:L27"/>
    <mergeCell ref="P26:P27"/>
    <mergeCell ref="Q26:Q27"/>
    <mergeCell ref="R26:R27"/>
    <mergeCell ref="I19:L19"/>
    <mergeCell ref="P19:S19"/>
    <mergeCell ref="I20:L20"/>
    <mergeCell ref="P20:S20"/>
    <mergeCell ref="I21:L21"/>
    <mergeCell ref="P21:S21"/>
    <mergeCell ref="I12:L13"/>
    <mergeCell ref="N12:S12"/>
    <mergeCell ref="N13:S13"/>
    <mergeCell ref="I17:L17"/>
    <mergeCell ref="P17:S17"/>
    <mergeCell ref="I18:L18"/>
    <mergeCell ref="P18:S18"/>
    <mergeCell ref="T5:T6"/>
    <mergeCell ref="I6:L6"/>
    <mergeCell ref="I8:L8"/>
    <mergeCell ref="N8:N9"/>
    <mergeCell ref="O8:O9"/>
    <mergeCell ref="P8:P9"/>
    <mergeCell ref="Q8:Q9"/>
    <mergeCell ref="R8:R9"/>
    <mergeCell ref="T8:T9"/>
    <mergeCell ref="I9:L9"/>
    <mergeCell ref="I5:L5"/>
    <mergeCell ref="N5:N6"/>
    <mergeCell ref="O5:O6"/>
    <mergeCell ref="P5:P6"/>
    <mergeCell ref="Q5:Q6"/>
    <mergeCell ref="R5:R6"/>
  </mergeCells>
  <pageMargins left="0.62992125984251968" right="0.39370078740157483" top="0.43307086614173229" bottom="0.19685039370078741" header="0.15748031496062992" footer="0.15748031496062992"/>
  <pageSetup paperSize="9" scale="20" fitToHeight="5" orientation="portrait" r:id="rId1"/>
  <rowBreaks count="4" manualBreakCount="4">
    <brk id="64" min="4" max="20" man="1"/>
    <brk id="124" min="4" max="20" man="1"/>
    <brk id="184" min="4" max="20" man="1"/>
    <brk id="244" min="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BJ89"/>
  <sheetViews>
    <sheetView workbookViewId="0"/>
  </sheetViews>
  <sheetFormatPr defaultRowHeight="15.75"/>
  <cols>
    <col min="1" max="1" width="1.7109375" style="123" customWidth="1"/>
    <col min="2" max="2" width="7.5703125" style="1" customWidth="1"/>
    <col min="3" max="3" width="11.140625" style="2" customWidth="1"/>
    <col min="4" max="4" width="23.7109375" style="1" customWidth="1"/>
    <col min="5" max="6" width="3.85546875" style="2" customWidth="1"/>
    <col min="7" max="7" width="2.42578125" style="1" customWidth="1"/>
    <col min="8" max="9" width="3" style="1" customWidth="1"/>
    <col min="10" max="10" width="2.85546875" style="1" customWidth="1"/>
    <col min="11" max="11" width="3.140625" style="1" customWidth="1"/>
    <col min="12" max="12" width="6.140625" style="1" customWidth="1"/>
    <col min="13" max="13" width="5" style="2" customWidth="1"/>
    <col min="14" max="14" width="4.42578125" style="2" customWidth="1"/>
    <col min="15" max="15" width="31.42578125" style="1" customWidth="1"/>
    <col min="16" max="16" width="33.85546875" style="1" customWidth="1"/>
    <col min="17" max="17" width="4.28515625" style="3" customWidth="1"/>
    <col min="18" max="26" width="4.28515625" style="1" customWidth="1"/>
    <col min="27" max="30" width="5.7109375" style="1" customWidth="1"/>
    <col min="31" max="31" width="6.7109375" style="3" customWidth="1"/>
    <col min="32" max="47" width="9.140625" style="1"/>
    <col min="48" max="48" width="5.5703125" style="2" customWidth="1"/>
    <col min="49" max="49" width="5.28515625" style="2" customWidth="1"/>
    <col min="50" max="50" width="5.140625" style="2" customWidth="1"/>
    <col min="51" max="51" width="4.42578125" style="2" customWidth="1"/>
    <col min="52" max="52" width="5.85546875" style="2" customWidth="1"/>
    <col min="53" max="53" width="3.85546875" style="1" customWidth="1"/>
    <col min="54" max="54" width="4.7109375" style="1" customWidth="1"/>
    <col min="55" max="55" width="4.5703125" style="1" customWidth="1"/>
    <col min="56" max="56" width="5.28515625" style="1" customWidth="1"/>
    <col min="57" max="57" width="4.7109375" style="1" customWidth="1"/>
    <col min="58" max="58" width="4.42578125" style="1" customWidth="1"/>
    <col min="59" max="16384" width="9.140625" style="1"/>
  </cols>
  <sheetData>
    <row r="2" spans="1:58" ht="16.5" customHeight="1" thickBot="1">
      <c r="C2" s="69"/>
      <c r="D2" s="70"/>
      <c r="E2" s="71"/>
      <c r="F2" s="71"/>
      <c r="G2" s="70"/>
      <c r="H2" s="70"/>
      <c r="I2" s="70"/>
      <c r="J2" s="70"/>
      <c r="K2" s="70"/>
      <c r="L2" s="101"/>
      <c r="M2" s="72" t="s">
        <v>50</v>
      </c>
      <c r="N2" s="71"/>
      <c r="O2" s="70"/>
      <c r="P2" s="423" t="s">
        <v>24</v>
      </c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73"/>
    </row>
    <row r="3" spans="1:58" ht="18.75" thickBot="1">
      <c r="B3" s="6" t="s">
        <v>64</v>
      </c>
      <c r="C3" s="426" t="s">
        <v>34</v>
      </c>
      <c r="D3" s="385"/>
      <c r="E3" s="385"/>
      <c r="F3" s="386"/>
      <c r="G3" s="6"/>
      <c r="H3" s="4"/>
      <c r="I3" s="4"/>
      <c r="J3" s="44"/>
      <c r="K3" s="9"/>
      <c r="L3" s="9"/>
      <c r="M3" s="74"/>
      <c r="N3" s="8"/>
      <c r="O3" s="9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75"/>
    </row>
    <row r="4" spans="1:58" ht="18.75" thickBot="1">
      <c r="B4" s="7"/>
      <c r="C4" s="427"/>
      <c r="D4" s="388"/>
      <c r="E4" s="388"/>
      <c r="F4" s="389"/>
      <c r="G4" s="390" t="s">
        <v>41</v>
      </c>
      <c r="H4" s="391"/>
      <c r="I4" s="391"/>
      <c r="J4" s="392"/>
      <c r="K4" s="9"/>
      <c r="L4" s="102"/>
      <c r="M4" s="74" t="s">
        <v>51</v>
      </c>
      <c r="N4" s="8"/>
      <c r="O4" s="9"/>
      <c r="P4" s="428" t="s">
        <v>62</v>
      </c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75"/>
    </row>
    <row r="5" spans="1:58" ht="18.75" thickBot="1">
      <c r="B5" s="7"/>
      <c r="C5" s="59"/>
      <c r="D5" s="9" t="s">
        <v>30</v>
      </c>
      <c r="E5" s="8" t="s">
        <v>31</v>
      </c>
      <c r="F5" s="46" t="s">
        <v>32</v>
      </c>
      <c r="G5" s="7" t="s">
        <v>38</v>
      </c>
      <c r="H5" s="9" t="s">
        <v>39</v>
      </c>
      <c r="I5" s="9" t="s">
        <v>39</v>
      </c>
      <c r="J5" s="45" t="s">
        <v>40</v>
      </c>
      <c r="K5" s="9"/>
      <c r="L5" s="9"/>
      <c r="M5" s="74"/>
      <c r="N5" s="8"/>
      <c r="O5" s="9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75"/>
    </row>
    <row r="6" spans="1:58" ht="18.75" thickBot="1">
      <c r="A6" s="123" t="str">
        <f>C6</f>
        <v>A</v>
      </c>
      <c r="B6" s="7"/>
      <c r="C6" s="103" t="str">
        <f>IF(B3="x","X","A")</f>
        <v>A</v>
      </c>
      <c r="D6" s="107" t="s">
        <v>65</v>
      </c>
      <c r="E6" s="20">
        <f t="shared" ref="E6:F9" si="0">M70</f>
        <v>2</v>
      </c>
      <c r="F6" s="21">
        <f t="shared" si="0"/>
        <v>2</v>
      </c>
      <c r="G6" s="90"/>
      <c r="H6" s="91"/>
      <c r="I6" s="91"/>
      <c r="J6" s="92"/>
      <c r="K6" s="9"/>
      <c r="L6" s="102"/>
      <c r="M6" s="74" t="s">
        <v>52</v>
      </c>
      <c r="N6" s="8"/>
      <c r="O6" s="9"/>
      <c r="P6" s="9"/>
      <c r="Q6" s="68"/>
      <c r="R6" s="9"/>
      <c r="S6" s="9"/>
      <c r="T6" s="9"/>
      <c r="U6" s="9"/>
      <c r="V6" s="9"/>
      <c r="W6" s="9"/>
      <c r="X6" s="9"/>
      <c r="Y6" s="429" t="s">
        <v>25</v>
      </c>
      <c r="Z6" s="430"/>
      <c r="AA6" s="431" t="s">
        <v>26</v>
      </c>
      <c r="AB6" s="432"/>
      <c r="AC6" s="431" t="s">
        <v>27</v>
      </c>
      <c r="AD6" s="432"/>
      <c r="AE6" s="75"/>
    </row>
    <row r="7" spans="1:58" ht="18.75" thickBot="1">
      <c r="A7" s="123" t="str">
        <f t="shared" ref="A7:A36" si="1">C7</f>
        <v>B</v>
      </c>
      <c r="B7" s="7"/>
      <c r="C7" s="104" t="str">
        <f>IF(B3="x","Y","B")</f>
        <v>B</v>
      </c>
      <c r="D7" s="108" t="s">
        <v>66</v>
      </c>
      <c r="E7" s="28">
        <f t="shared" si="0"/>
        <v>1</v>
      </c>
      <c r="F7" s="29">
        <f t="shared" si="0"/>
        <v>3</v>
      </c>
      <c r="G7" s="93"/>
      <c r="H7" s="94"/>
      <c r="I7" s="94"/>
      <c r="J7" s="95"/>
      <c r="K7" s="9"/>
      <c r="L7" s="9"/>
      <c r="M7" s="74"/>
      <c r="N7" s="8"/>
      <c r="O7" s="9"/>
      <c r="P7" s="406" t="s">
        <v>13</v>
      </c>
      <c r="Q7" s="407"/>
      <c r="R7" s="408"/>
      <c r="S7" s="408"/>
      <c r="T7" s="408"/>
      <c r="U7" s="408"/>
      <c r="V7" s="408"/>
      <c r="W7" s="408"/>
      <c r="X7" s="409"/>
      <c r="Y7" s="413">
        <f>SUM(AC15:AC32)</f>
        <v>8</v>
      </c>
      <c r="Z7" s="414"/>
      <c r="AA7" s="417">
        <f>SUM(AA15:AA32)</f>
        <v>36</v>
      </c>
      <c r="AB7" s="418"/>
      <c r="AC7" s="417">
        <f>Q65+S65+U65+W65+Y65</f>
        <v>718</v>
      </c>
      <c r="AD7" s="418"/>
      <c r="AE7" s="75"/>
    </row>
    <row r="8" spans="1:58" ht="18.75" thickBot="1">
      <c r="A8" s="123" t="str">
        <f t="shared" si="1"/>
        <v>C</v>
      </c>
      <c r="B8" s="7"/>
      <c r="C8" s="104" t="str">
        <f>IF(B3="x","Z","C")</f>
        <v>C</v>
      </c>
      <c r="D8" s="108" t="s">
        <v>67</v>
      </c>
      <c r="E8" s="28">
        <f t="shared" si="0"/>
        <v>1</v>
      </c>
      <c r="F8" s="29">
        <f t="shared" si="0"/>
        <v>3</v>
      </c>
      <c r="G8" s="93"/>
      <c r="H8" s="94"/>
      <c r="I8" s="94"/>
      <c r="J8" s="95"/>
      <c r="K8" s="9"/>
      <c r="L8" s="102"/>
      <c r="M8" s="74" t="s">
        <v>53</v>
      </c>
      <c r="N8" s="8"/>
      <c r="O8" s="9"/>
      <c r="P8" s="406"/>
      <c r="Q8" s="410"/>
      <c r="R8" s="411"/>
      <c r="S8" s="411"/>
      <c r="T8" s="411"/>
      <c r="U8" s="411"/>
      <c r="V8" s="411"/>
      <c r="W8" s="411"/>
      <c r="X8" s="412"/>
      <c r="Y8" s="415"/>
      <c r="Z8" s="416"/>
      <c r="AA8" s="419"/>
      <c r="AB8" s="420"/>
      <c r="AC8" s="419"/>
      <c r="AD8" s="420"/>
      <c r="AE8" s="75"/>
    </row>
    <row r="9" spans="1:58" ht="18.75" thickBot="1">
      <c r="A9" s="123" t="str">
        <f t="shared" si="1"/>
        <v>D</v>
      </c>
      <c r="B9" s="7"/>
      <c r="C9" s="105" t="str">
        <f>IF(B3="x","U","D")</f>
        <v>D</v>
      </c>
      <c r="D9" s="109" t="s">
        <v>68</v>
      </c>
      <c r="E9" s="24">
        <f t="shared" si="0"/>
        <v>2</v>
      </c>
      <c r="F9" s="25">
        <f t="shared" si="0"/>
        <v>2</v>
      </c>
      <c r="G9" s="93"/>
      <c r="H9" s="94"/>
      <c r="I9" s="94"/>
      <c r="J9" s="95"/>
      <c r="K9" s="9"/>
      <c r="L9" s="9"/>
      <c r="M9" s="74"/>
      <c r="N9" s="8"/>
      <c r="O9" s="9"/>
      <c r="P9" s="406" t="s">
        <v>14</v>
      </c>
      <c r="Q9" s="407"/>
      <c r="R9" s="408"/>
      <c r="S9" s="408"/>
      <c r="T9" s="408"/>
      <c r="U9" s="408"/>
      <c r="V9" s="408"/>
      <c r="W9" s="408"/>
      <c r="X9" s="409"/>
      <c r="Y9" s="413">
        <f>SUM(AD15:AD32)</f>
        <v>10</v>
      </c>
      <c r="Z9" s="414"/>
      <c r="AA9" s="417">
        <f>SUM(AB15:AB32)</f>
        <v>41</v>
      </c>
      <c r="AB9" s="418"/>
      <c r="AC9" s="417">
        <f>R65+T65+V65+X65+Z65</f>
        <v>722</v>
      </c>
      <c r="AD9" s="418"/>
      <c r="AE9" s="75"/>
    </row>
    <row r="10" spans="1:58" ht="18.75" thickBot="1">
      <c r="B10" s="7"/>
      <c r="C10" s="393" t="s">
        <v>28</v>
      </c>
      <c r="D10" s="107" t="s">
        <v>69</v>
      </c>
      <c r="E10" s="395">
        <f>IF(AND(AC15=0,AD15=0),0,IF(AC15=1,1,0))</f>
        <v>1</v>
      </c>
      <c r="F10" s="397">
        <f>IF(AND(AD15=0,AC15=0),0,IF(AD15=1,1,0))</f>
        <v>0</v>
      </c>
      <c r="G10" s="93"/>
      <c r="H10" s="94"/>
      <c r="I10" s="94"/>
      <c r="J10" s="95"/>
      <c r="K10" s="9"/>
      <c r="L10" s="102"/>
      <c r="M10" s="74" t="s">
        <v>54</v>
      </c>
      <c r="N10" s="8"/>
      <c r="O10" s="9"/>
      <c r="P10" s="406"/>
      <c r="Q10" s="410"/>
      <c r="R10" s="411"/>
      <c r="S10" s="411"/>
      <c r="T10" s="411"/>
      <c r="U10" s="411"/>
      <c r="V10" s="411"/>
      <c r="W10" s="411"/>
      <c r="X10" s="412"/>
      <c r="Y10" s="415"/>
      <c r="Z10" s="416"/>
      <c r="AA10" s="419"/>
      <c r="AB10" s="420"/>
      <c r="AC10" s="419"/>
      <c r="AD10" s="420"/>
      <c r="AE10" s="75"/>
    </row>
    <row r="11" spans="1:58" ht="16.5" thickBot="1">
      <c r="B11" s="7"/>
      <c r="C11" s="394"/>
      <c r="D11" s="109" t="s">
        <v>67</v>
      </c>
      <c r="E11" s="396"/>
      <c r="F11" s="398"/>
      <c r="G11" s="93"/>
      <c r="H11" s="94"/>
      <c r="I11" s="94"/>
      <c r="J11" s="95"/>
      <c r="K11" s="9"/>
      <c r="L11" s="9"/>
      <c r="M11" s="8"/>
      <c r="N11" s="8"/>
      <c r="O11" s="9"/>
      <c r="P11" s="9"/>
      <c r="Q11" s="6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75"/>
    </row>
    <row r="12" spans="1:58" ht="18.75" thickBot="1">
      <c r="B12" s="7"/>
      <c r="C12" s="405" t="s">
        <v>29</v>
      </c>
      <c r="D12" s="110" t="s">
        <v>68</v>
      </c>
      <c r="E12" s="395">
        <f>IF(AND(AC16=0,AD16=0),0,IF(AC16=1,1,0))</f>
        <v>1</v>
      </c>
      <c r="F12" s="397">
        <f>IF(AND(AD16=0,AC16=0),0,IF(AD16=1,1,0))</f>
        <v>0</v>
      </c>
      <c r="G12" s="93"/>
      <c r="H12" s="94"/>
      <c r="I12" s="94"/>
      <c r="J12" s="95"/>
      <c r="K12" s="9"/>
      <c r="L12" s="102"/>
      <c r="M12" s="74" t="s">
        <v>55</v>
      </c>
      <c r="N12" s="8"/>
      <c r="O12" s="9"/>
      <c r="P12" s="9"/>
      <c r="Q12" s="421" t="s">
        <v>21</v>
      </c>
      <c r="R12" s="422"/>
      <c r="S12" s="422"/>
      <c r="T12" s="421" t="s">
        <v>23</v>
      </c>
      <c r="U12" s="422"/>
      <c r="V12" s="421" t="s">
        <v>18</v>
      </c>
      <c r="W12" s="422"/>
      <c r="X12" s="404" t="s">
        <v>22</v>
      </c>
      <c r="Y12" s="404"/>
      <c r="Z12" s="404"/>
      <c r="AA12" s="404"/>
      <c r="AB12" s="404"/>
      <c r="AC12" s="404"/>
      <c r="AD12" s="404"/>
      <c r="AE12" s="75"/>
    </row>
    <row r="13" spans="1:58" ht="16.5" thickBot="1">
      <c r="B13" s="7"/>
      <c r="C13" s="394"/>
      <c r="D13" s="109" t="s">
        <v>66</v>
      </c>
      <c r="E13" s="396"/>
      <c r="F13" s="398"/>
      <c r="G13" s="96"/>
      <c r="H13" s="97"/>
      <c r="I13" s="97"/>
      <c r="J13" s="98"/>
      <c r="K13" s="9"/>
      <c r="L13" s="9"/>
      <c r="M13" s="8"/>
      <c r="N13" s="8"/>
      <c r="O13" s="9"/>
      <c r="P13" s="9"/>
      <c r="Q13" s="331"/>
      <c r="R13" s="332"/>
      <c r="S13" s="333"/>
      <c r="T13" s="334"/>
      <c r="U13" s="335"/>
      <c r="V13" s="334"/>
      <c r="W13" s="336"/>
      <c r="X13" s="334"/>
      <c r="Y13" s="337"/>
      <c r="Z13" s="337"/>
      <c r="AA13" s="337"/>
      <c r="AB13" s="337"/>
      <c r="AC13" s="337"/>
      <c r="AD13" s="335"/>
      <c r="AE13" s="75" t="s">
        <v>43</v>
      </c>
    </row>
    <row r="14" spans="1:58" ht="16.5" thickBot="1">
      <c r="B14" s="7" t="s">
        <v>42</v>
      </c>
      <c r="C14" s="7" t="s">
        <v>33</v>
      </c>
      <c r="D14" s="68"/>
      <c r="E14" s="8" t="s">
        <v>31</v>
      </c>
      <c r="F14" s="46" t="s">
        <v>32</v>
      </c>
      <c r="G14" s="7" t="s">
        <v>38</v>
      </c>
      <c r="H14" s="9" t="s">
        <v>39</v>
      </c>
      <c r="I14" s="9" t="s">
        <v>39</v>
      </c>
      <c r="J14" s="45" t="s">
        <v>40</v>
      </c>
      <c r="K14" s="9"/>
      <c r="L14" s="9"/>
      <c r="M14" s="8"/>
      <c r="N14" s="8"/>
      <c r="O14" s="43" t="s">
        <v>13</v>
      </c>
      <c r="P14" s="43" t="s">
        <v>14</v>
      </c>
      <c r="Q14" s="401" t="s">
        <v>15</v>
      </c>
      <c r="R14" s="402"/>
      <c r="S14" s="402"/>
      <c r="T14" s="402"/>
      <c r="U14" s="402"/>
      <c r="V14" s="402"/>
      <c r="W14" s="402"/>
      <c r="X14" s="402"/>
      <c r="Y14" s="402"/>
      <c r="Z14" s="403"/>
      <c r="AA14" s="401" t="s">
        <v>16</v>
      </c>
      <c r="AB14" s="403"/>
      <c r="AC14" s="401" t="s">
        <v>17</v>
      </c>
      <c r="AD14" s="403"/>
      <c r="AE14" s="75"/>
      <c r="AV14" s="330" t="s">
        <v>19</v>
      </c>
      <c r="AW14" s="330"/>
      <c r="AX14" s="330"/>
      <c r="AY14" s="330"/>
      <c r="AZ14" s="330"/>
      <c r="BB14" s="330" t="s">
        <v>20</v>
      </c>
      <c r="BC14" s="330"/>
      <c r="BD14" s="330"/>
      <c r="BE14" s="330"/>
      <c r="BF14" s="330"/>
    </row>
    <row r="15" spans="1:58" ht="18">
      <c r="A15" s="123" t="str">
        <f t="shared" si="1"/>
        <v>A</v>
      </c>
      <c r="B15" s="106"/>
      <c r="C15" s="103" t="str">
        <f>IF(B3="x","X","A")</f>
        <v>A</v>
      </c>
      <c r="D15" s="111" t="s">
        <v>69</v>
      </c>
      <c r="E15" s="62">
        <f t="shared" ref="E15:F18" si="2">M74</f>
        <v>0</v>
      </c>
      <c r="F15" s="63">
        <f t="shared" si="2"/>
        <v>0</v>
      </c>
      <c r="G15" s="90"/>
      <c r="H15" s="91"/>
      <c r="I15" s="91"/>
      <c r="J15" s="92"/>
      <c r="K15" s="9"/>
      <c r="L15" s="399" t="s">
        <v>12</v>
      </c>
      <c r="M15" s="12" t="s">
        <v>0</v>
      </c>
      <c r="N15" s="12" t="s">
        <v>1</v>
      </c>
      <c r="O15" s="48" t="str">
        <f>CONCATENATE(D10,"/",D11)</f>
        <v>Vitáloš Jaroslav/Švec Lukáš</v>
      </c>
      <c r="P15" s="49" t="str">
        <f>CONCATENATE(D28,"/",D29)</f>
        <v>Kleberc Štefan/Žilinec Ľuboš</v>
      </c>
      <c r="Q15" s="113">
        <v>11</v>
      </c>
      <c r="R15" s="114">
        <v>5</v>
      </c>
      <c r="S15" s="115">
        <v>11</v>
      </c>
      <c r="T15" s="114">
        <v>5</v>
      </c>
      <c r="U15" s="115">
        <v>9</v>
      </c>
      <c r="V15" s="114">
        <v>11</v>
      </c>
      <c r="W15" s="115">
        <v>11</v>
      </c>
      <c r="X15" s="114">
        <v>5</v>
      </c>
      <c r="Y15" s="115"/>
      <c r="Z15" s="114"/>
      <c r="AA15" s="22">
        <f>IF(AE15="wo",3,IF(AE15="ow",0,SUM(AV15:AZ15)))</f>
        <v>3</v>
      </c>
      <c r="AB15" s="32">
        <f>IF(AE15="wo",0,IF(AE15="ow",3,SUM(BB15:BF15)))</f>
        <v>1</v>
      </c>
      <c r="AC15" s="35">
        <f>IF(AA15=3,1,0)</f>
        <v>1</v>
      </c>
      <c r="AD15" s="36">
        <f>IF(AB15=3,1,0)</f>
        <v>0</v>
      </c>
      <c r="AE15" s="75"/>
      <c r="AV15" s="2">
        <f>IF(Q15&gt;R15,1,0)</f>
        <v>1</v>
      </c>
      <c r="AW15" s="2">
        <f>IF(S15&gt;T15,1,0)</f>
        <v>1</v>
      </c>
      <c r="AX15" s="2">
        <f>IF(U15&gt;V15,1,0)</f>
        <v>0</v>
      </c>
      <c r="AY15" s="2">
        <f>IF(W15&gt;X15,1,0)</f>
        <v>1</v>
      </c>
      <c r="AZ15" s="2">
        <f>IF(Y15&gt;Z15,1,0)</f>
        <v>0</v>
      </c>
      <c r="BB15" s="1">
        <f>IF(R15&gt;Q15,1,0)</f>
        <v>0</v>
      </c>
      <c r="BC15" s="1">
        <f>IF(T15&gt;S15,1,0)</f>
        <v>0</v>
      </c>
      <c r="BD15" s="1">
        <f>IF(V15&gt;U15,1,0)</f>
        <v>1</v>
      </c>
      <c r="BE15" s="1">
        <f>IF(X15&gt;W15,1,0)</f>
        <v>0</v>
      </c>
      <c r="BF15" s="1">
        <f>IF(Z15&gt;Y15,1,0)</f>
        <v>0</v>
      </c>
    </row>
    <row r="16" spans="1:58" ht="18.75" thickBot="1">
      <c r="A16" s="123" t="str">
        <f t="shared" si="1"/>
        <v>B</v>
      </c>
      <c r="B16" s="106"/>
      <c r="C16" s="104" t="str">
        <f>IF(B3="x","Y","B")</f>
        <v>B</v>
      </c>
      <c r="D16" s="121" t="s">
        <v>74</v>
      </c>
      <c r="E16" s="64">
        <f t="shared" si="2"/>
        <v>0</v>
      </c>
      <c r="F16" s="65">
        <f t="shared" si="2"/>
        <v>0</v>
      </c>
      <c r="G16" s="93"/>
      <c r="H16" s="94"/>
      <c r="I16" s="94"/>
      <c r="J16" s="95"/>
      <c r="K16" s="9"/>
      <c r="L16" s="400"/>
      <c r="M16" s="13" t="s">
        <v>2</v>
      </c>
      <c r="N16" s="13" t="s">
        <v>3</v>
      </c>
      <c r="O16" s="50" t="str">
        <f>CONCATENATE(D12,"/",D13)</f>
        <v>Červenka Milan/Pisarčík Daniel</v>
      </c>
      <c r="P16" s="51" t="str">
        <f>CONCATENATE(D30,"/",D31)</f>
        <v>Hajduk Roman/Masaryk Michal</v>
      </c>
      <c r="Q16" s="116">
        <v>13</v>
      </c>
      <c r="R16" s="117">
        <v>11</v>
      </c>
      <c r="S16" s="116">
        <v>7</v>
      </c>
      <c r="T16" s="117">
        <v>11</v>
      </c>
      <c r="U16" s="116">
        <v>11</v>
      </c>
      <c r="V16" s="117">
        <v>8</v>
      </c>
      <c r="W16" s="116">
        <v>14</v>
      </c>
      <c r="X16" s="117">
        <v>12</v>
      </c>
      <c r="Y16" s="116"/>
      <c r="Z16" s="117"/>
      <c r="AA16" s="26">
        <f t="shared" ref="AA16:AA32" si="3">IF(AE16="wo",3,IF(AE16="ow",0,SUM(AV16:AZ16)))</f>
        <v>3</v>
      </c>
      <c r="AB16" s="33">
        <f t="shared" ref="AB16:AB32" si="4">IF(AE16="wo",0,IF(AE16="ow",3,SUM(BB16:BF16)))</f>
        <v>1</v>
      </c>
      <c r="AC16" s="37">
        <f t="shared" ref="AC16:AD32" si="5">IF(AA16=3,1,0)</f>
        <v>1</v>
      </c>
      <c r="AD16" s="38">
        <f t="shared" si="5"/>
        <v>0</v>
      </c>
      <c r="AE16" s="75"/>
      <c r="AV16" s="2">
        <f t="shared" ref="AV16:AV32" si="6">IF(Q16&gt;R16,1,0)</f>
        <v>1</v>
      </c>
      <c r="AW16" s="2">
        <f t="shared" ref="AW16:AW32" si="7">IF(S16&gt;T16,1,0)</f>
        <v>0</v>
      </c>
      <c r="AX16" s="2">
        <f t="shared" ref="AX16:AX32" si="8">IF(U16&gt;V16,1,0)</f>
        <v>1</v>
      </c>
      <c r="AY16" s="2">
        <f t="shared" ref="AY16:AY32" si="9">IF(W16&gt;X16,1,0)</f>
        <v>1</v>
      </c>
      <c r="AZ16" s="2">
        <f t="shared" ref="AZ16:AZ32" si="10">IF(Y16&gt;Z16,1,0)</f>
        <v>0</v>
      </c>
      <c r="BB16" s="1">
        <f t="shared" ref="BB16:BB32" si="11">IF(R16&gt;Q16,1,0)</f>
        <v>0</v>
      </c>
      <c r="BC16" s="1">
        <f t="shared" ref="BC16:BC32" si="12">IF(T16&gt;S16,1,0)</f>
        <v>1</v>
      </c>
      <c r="BD16" s="1">
        <f t="shared" ref="BD16:BD32" si="13">IF(V16&gt;U16,1,0)</f>
        <v>0</v>
      </c>
      <c r="BE16" s="1">
        <f t="shared" ref="BE16:BE32" si="14">IF(X16&gt;W16,1,0)</f>
        <v>0</v>
      </c>
      <c r="BF16" s="1">
        <f t="shared" ref="BF16:BF32" si="15">IF(Z16&gt;Y16,1,0)</f>
        <v>0</v>
      </c>
    </row>
    <row r="17" spans="1:62" ht="18">
      <c r="A17" s="123" t="str">
        <f t="shared" si="1"/>
        <v>C</v>
      </c>
      <c r="B17" s="106"/>
      <c r="C17" s="104" t="str">
        <f>IF(B3="x","Z","C")</f>
        <v>C</v>
      </c>
      <c r="D17" s="121" t="s">
        <v>74</v>
      </c>
      <c r="E17" s="64">
        <f t="shared" si="2"/>
        <v>0</v>
      </c>
      <c r="F17" s="65">
        <f t="shared" si="2"/>
        <v>0</v>
      </c>
      <c r="G17" s="93"/>
      <c r="H17" s="94"/>
      <c r="I17" s="94"/>
      <c r="J17" s="95"/>
      <c r="K17" s="9"/>
      <c r="L17" s="17" t="s">
        <v>18</v>
      </c>
      <c r="M17" s="14" t="str">
        <f>IF($B$3="a",BI17,BJ17)</f>
        <v>A</v>
      </c>
      <c r="N17" s="12" t="str">
        <f>IF($B$21="x",BJ17,BI17)</f>
        <v>X</v>
      </c>
      <c r="O17" s="48" t="str">
        <f>VLOOKUP(M17,$C$6:$D$9,2,0)</f>
        <v>Alexy Ján</v>
      </c>
      <c r="P17" s="49" t="str">
        <f>VLOOKUP(N17,$C$24:$D$27,2,0)</f>
        <v>Masaryk Michal</v>
      </c>
      <c r="Q17" s="115">
        <v>7</v>
      </c>
      <c r="R17" s="114">
        <v>11</v>
      </c>
      <c r="S17" s="115">
        <v>3</v>
      </c>
      <c r="T17" s="114">
        <v>11</v>
      </c>
      <c r="U17" s="115">
        <v>12</v>
      </c>
      <c r="V17" s="114">
        <v>10</v>
      </c>
      <c r="W17" s="115">
        <v>6</v>
      </c>
      <c r="X17" s="114">
        <v>11</v>
      </c>
      <c r="Y17" s="115"/>
      <c r="Z17" s="114"/>
      <c r="AA17" s="22">
        <f t="shared" si="3"/>
        <v>1</v>
      </c>
      <c r="AB17" s="32">
        <f t="shared" si="4"/>
        <v>3</v>
      </c>
      <c r="AC17" s="35">
        <f t="shared" si="5"/>
        <v>0</v>
      </c>
      <c r="AD17" s="36">
        <f t="shared" si="5"/>
        <v>1</v>
      </c>
      <c r="AE17" s="75"/>
      <c r="AV17" s="2">
        <f t="shared" si="6"/>
        <v>0</v>
      </c>
      <c r="AW17" s="2">
        <f t="shared" si="7"/>
        <v>0</v>
      </c>
      <c r="AX17" s="2">
        <f t="shared" si="8"/>
        <v>1</v>
      </c>
      <c r="AY17" s="2">
        <f t="shared" si="9"/>
        <v>0</v>
      </c>
      <c r="AZ17" s="2">
        <f t="shared" si="10"/>
        <v>0</v>
      </c>
      <c r="BB17" s="1">
        <f t="shared" si="11"/>
        <v>1</v>
      </c>
      <c r="BC17" s="1">
        <f t="shared" si="12"/>
        <v>1</v>
      </c>
      <c r="BD17" s="1">
        <f t="shared" si="13"/>
        <v>0</v>
      </c>
      <c r="BE17" s="1">
        <f t="shared" si="14"/>
        <v>1</v>
      </c>
      <c r="BF17" s="1">
        <f t="shared" si="15"/>
        <v>0</v>
      </c>
      <c r="BI17" s="14" t="s">
        <v>4</v>
      </c>
      <c r="BJ17" s="12" t="s">
        <v>8</v>
      </c>
    </row>
    <row r="18" spans="1:62" ht="18.75" thickBot="1">
      <c r="A18" s="123" t="str">
        <f t="shared" si="1"/>
        <v>D</v>
      </c>
      <c r="B18" s="106"/>
      <c r="C18" s="105" t="str">
        <f>IF(B3="x","U","D")</f>
        <v>D</v>
      </c>
      <c r="D18" s="122" t="s">
        <v>74</v>
      </c>
      <c r="E18" s="66">
        <f t="shared" si="2"/>
        <v>0</v>
      </c>
      <c r="F18" s="67">
        <f t="shared" si="2"/>
        <v>0</v>
      </c>
      <c r="G18" s="96"/>
      <c r="H18" s="97"/>
      <c r="I18" s="97"/>
      <c r="J18" s="98"/>
      <c r="K18" s="9"/>
      <c r="L18" s="18">
        <v>1</v>
      </c>
      <c r="M18" s="15" t="str">
        <f t="shared" ref="M18:M32" si="16">IF($B$3="a",BI18,BJ18)</f>
        <v>B</v>
      </c>
      <c r="N18" s="11" t="str">
        <f t="shared" ref="N18:N32" si="17">IF($B$21="x",BJ18,BI18)</f>
        <v>Y</v>
      </c>
      <c r="O18" s="52" t="str">
        <f>VLOOKUP(M18,$C$6:$D$9,2,0)</f>
        <v>Pisarčík Daniel</v>
      </c>
      <c r="P18" s="53" t="str">
        <f>VLOOKUP(N18,$C$24:$D$27,2,0)</f>
        <v>Kleberc Štefan</v>
      </c>
      <c r="Q18" s="118">
        <v>9</v>
      </c>
      <c r="R18" s="119">
        <v>11</v>
      </c>
      <c r="S18" s="118">
        <v>11</v>
      </c>
      <c r="T18" s="119">
        <v>4</v>
      </c>
      <c r="U18" s="118">
        <v>8</v>
      </c>
      <c r="V18" s="119">
        <v>11</v>
      </c>
      <c r="W18" s="118">
        <v>7</v>
      </c>
      <c r="X18" s="119">
        <v>11</v>
      </c>
      <c r="Y18" s="118"/>
      <c r="Z18" s="119"/>
      <c r="AA18" s="30">
        <f t="shared" si="3"/>
        <v>1</v>
      </c>
      <c r="AB18" s="34">
        <f t="shared" si="4"/>
        <v>3</v>
      </c>
      <c r="AC18" s="39">
        <f t="shared" si="5"/>
        <v>0</v>
      </c>
      <c r="AD18" s="40">
        <f t="shared" si="5"/>
        <v>1</v>
      </c>
      <c r="AE18" s="75"/>
      <c r="AV18" s="2">
        <f t="shared" si="6"/>
        <v>0</v>
      </c>
      <c r="AW18" s="2">
        <f t="shared" si="7"/>
        <v>1</v>
      </c>
      <c r="AX18" s="2">
        <f t="shared" si="8"/>
        <v>0</v>
      </c>
      <c r="AY18" s="2">
        <f t="shared" si="9"/>
        <v>0</v>
      </c>
      <c r="AZ18" s="2">
        <f t="shared" si="10"/>
        <v>0</v>
      </c>
      <c r="BB18" s="1">
        <f t="shared" si="11"/>
        <v>1</v>
      </c>
      <c r="BC18" s="1">
        <f t="shared" si="12"/>
        <v>0</v>
      </c>
      <c r="BD18" s="1">
        <f t="shared" si="13"/>
        <v>1</v>
      </c>
      <c r="BE18" s="1">
        <f t="shared" si="14"/>
        <v>1</v>
      </c>
      <c r="BF18" s="1">
        <f t="shared" si="15"/>
        <v>0</v>
      </c>
      <c r="BI18" s="15" t="s">
        <v>5</v>
      </c>
      <c r="BJ18" s="11" t="s">
        <v>9</v>
      </c>
    </row>
    <row r="19" spans="1:62" ht="18.75" thickBot="1">
      <c r="B19" s="10"/>
      <c r="C19" s="78"/>
      <c r="D19" s="5" t="s">
        <v>74</v>
      </c>
      <c r="E19" s="56"/>
      <c r="F19" s="56"/>
      <c r="G19" s="5"/>
      <c r="H19" s="5"/>
      <c r="I19" s="5"/>
      <c r="J19" s="47"/>
      <c r="K19" s="9"/>
      <c r="L19" s="18"/>
      <c r="M19" s="15" t="str">
        <f t="shared" si="16"/>
        <v>C</v>
      </c>
      <c r="N19" s="11" t="str">
        <f t="shared" si="17"/>
        <v>Z</v>
      </c>
      <c r="O19" s="52" t="str">
        <f>VLOOKUP(M19,$C$6:$D$9,2,0)</f>
        <v>Švec Lukáš</v>
      </c>
      <c r="P19" s="53" t="str">
        <f>VLOOKUP(N19,$C$24:$D$27,2,0)</f>
        <v>Hajduk Roman</v>
      </c>
      <c r="Q19" s="118">
        <v>7</v>
      </c>
      <c r="R19" s="119">
        <v>11</v>
      </c>
      <c r="S19" s="118">
        <v>4</v>
      </c>
      <c r="T19" s="119">
        <v>11</v>
      </c>
      <c r="U19" s="118">
        <v>11</v>
      </c>
      <c r="V19" s="119">
        <v>8</v>
      </c>
      <c r="W19" s="118">
        <v>8</v>
      </c>
      <c r="X19" s="119">
        <v>11</v>
      </c>
      <c r="Y19" s="118"/>
      <c r="Z19" s="119"/>
      <c r="AA19" s="30">
        <f t="shared" si="3"/>
        <v>1</v>
      </c>
      <c r="AB19" s="34">
        <f t="shared" si="4"/>
        <v>3</v>
      </c>
      <c r="AC19" s="39">
        <f t="shared" si="5"/>
        <v>0</v>
      </c>
      <c r="AD19" s="40">
        <f t="shared" si="5"/>
        <v>1</v>
      </c>
      <c r="AE19" s="75"/>
      <c r="AV19" s="2">
        <f t="shared" si="6"/>
        <v>0</v>
      </c>
      <c r="AW19" s="2">
        <f t="shared" si="7"/>
        <v>0</v>
      </c>
      <c r="AX19" s="2">
        <f t="shared" si="8"/>
        <v>1</v>
      </c>
      <c r="AY19" s="2">
        <f t="shared" si="9"/>
        <v>0</v>
      </c>
      <c r="AZ19" s="2">
        <f t="shared" si="10"/>
        <v>0</v>
      </c>
      <c r="BB19" s="1">
        <f t="shared" si="11"/>
        <v>1</v>
      </c>
      <c r="BC19" s="1">
        <f t="shared" si="12"/>
        <v>1</v>
      </c>
      <c r="BD19" s="1">
        <f t="shared" si="13"/>
        <v>0</v>
      </c>
      <c r="BE19" s="1">
        <f t="shared" si="14"/>
        <v>1</v>
      </c>
      <c r="BF19" s="1">
        <f t="shared" si="15"/>
        <v>0</v>
      </c>
      <c r="BI19" s="15" t="s">
        <v>6</v>
      </c>
      <c r="BJ19" s="11" t="s">
        <v>10</v>
      </c>
    </row>
    <row r="20" spans="1:62" ht="18.75" thickBot="1">
      <c r="C20" s="77"/>
      <c r="D20" s="9" t="s">
        <v>74</v>
      </c>
      <c r="E20" s="8"/>
      <c r="F20" s="8"/>
      <c r="G20" s="9"/>
      <c r="H20" s="9"/>
      <c r="I20" s="9"/>
      <c r="J20" s="45"/>
      <c r="K20" s="9"/>
      <c r="L20" s="19"/>
      <c r="M20" s="16" t="str">
        <f t="shared" si="16"/>
        <v>D</v>
      </c>
      <c r="N20" s="13" t="str">
        <f t="shared" si="17"/>
        <v>U</v>
      </c>
      <c r="O20" s="50" t="str">
        <f>VLOOKUP(M20,$C$6:$D$9,2,0)</f>
        <v>Červenka Milan</v>
      </c>
      <c r="P20" s="51" t="str">
        <f>VLOOKUP(N20,$C$24:$D$27,2,0)</f>
        <v>Žilinec Ľuboš</v>
      </c>
      <c r="Q20" s="116">
        <v>11</v>
      </c>
      <c r="R20" s="117">
        <v>9</v>
      </c>
      <c r="S20" s="116">
        <v>11</v>
      </c>
      <c r="T20" s="117">
        <v>4</v>
      </c>
      <c r="U20" s="116">
        <v>10</v>
      </c>
      <c r="V20" s="117">
        <v>12</v>
      </c>
      <c r="W20" s="116">
        <v>9</v>
      </c>
      <c r="X20" s="117">
        <v>11</v>
      </c>
      <c r="Y20" s="116">
        <v>11</v>
      </c>
      <c r="Z20" s="117">
        <v>7</v>
      </c>
      <c r="AA20" s="26">
        <f t="shared" si="3"/>
        <v>3</v>
      </c>
      <c r="AB20" s="33">
        <f t="shared" si="4"/>
        <v>2</v>
      </c>
      <c r="AC20" s="41">
        <f t="shared" si="5"/>
        <v>1</v>
      </c>
      <c r="AD20" s="42">
        <f t="shared" si="5"/>
        <v>0</v>
      </c>
      <c r="AE20" s="75"/>
      <c r="AV20" s="2">
        <f t="shared" si="6"/>
        <v>1</v>
      </c>
      <c r="AW20" s="2">
        <f t="shared" si="7"/>
        <v>1</v>
      </c>
      <c r="AX20" s="2">
        <f t="shared" si="8"/>
        <v>0</v>
      </c>
      <c r="AY20" s="2">
        <f t="shared" si="9"/>
        <v>0</v>
      </c>
      <c r="AZ20" s="2">
        <f t="shared" si="10"/>
        <v>1</v>
      </c>
      <c r="BB20" s="1">
        <f t="shared" si="11"/>
        <v>0</v>
      </c>
      <c r="BC20" s="1">
        <f t="shared" si="12"/>
        <v>0</v>
      </c>
      <c r="BD20" s="1">
        <f t="shared" si="13"/>
        <v>1</v>
      </c>
      <c r="BE20" s="1">
        <f t="shared" si="14"/>
        <v>1</v>
      </c>
      <c r="BF20" s="1">
        <f t="shared" si="15"/>
        <v>0</v>
      </c>
      <c r="BI20" s="16" t="s">
        <v>7</v>
      </c>
      <c r="BJ20" s="13" t="s">
        <v>11</v>
      </c>
    </row>
    <row r="21" spans="1:62" ht="18">
      <c r="B21" s="6" t="s">
        <v>63</v>
      </c>
      <c r="C21" s="384" t="s">
        <v>35</v>
      </c>
      <c r="D21" s="385"/>
      <c r="E21" s="385"/>
      <c r="F21" s="386"/>
      <c r="G21" s="6"/>
      <c r="H21" s="4"/>
      <c r="I21" s="4"/>
      <c r="J21" s="44"/>
      <c r="K21" s="9"/>
      <c r="L21" s="17" t="s">
        <v>18</v>
      </c>
      <c r="M21" s="12" t="str">
        <f t="shared" si="16"/>
        <v>B</v>
      </c>
      <c r="N21" s="12" t="str">
        <f t="shared" si="17"/>
        <v>X</v>
      </c>
      <c r="O21" s="48" t="str">
        <f>IF(AND(VLOOKUP(M21,$A$15:$D$18,2,0)&gt;1,VLOOKUP(M21,$A$15:$D$18,2,0)&lt;3),VLOOKUP(M21,$A$15:$D$18,4,0),VLOOKUP(M21,$C$6:$D$9,2,0))</f>
        <v>Pisarčík Daniel</v>
      </c>
      <c r="P21" s="48" t="str">
        <f>IF(AND(VLOOKUP(N21,$A$33:$D$36,2,0)&gt;1,VLOOKUP(N21,$A$33:$D$36,2,0)&lt;3),VLOOKUP(N21,$A$33:$D$36,4,0),VLOOKUP(N21,$C$24:$D$27,2,0))</f>
        <v>Masaryk Michal</v>
      </c>
      <c r="Q21" s="115">
        <v>8</v>
      </c>
      <c r="R21" s="114">
        <v>11</v>
      </c>
      <c r="S21" s="115">
        <v>15</v>
      </c>
      <c r="T21" s="114">
        <v>13</v>
      </c>
      <c r="U21" s="115">
        <v>11</v>
      </c>
      <c r="V21" s="114">
        <v>5</v>
      </c>
      <c r="W21" s="115">
        <v>5</v>
      </c>
      <c r="X21" s="114">
        <v>11</v>
      </c>
      <c r="Y21" s="115">
        <v>12</v>
      </c>
      <c r="Z21" s="114">
        <v>14</v>
      </c>
      <c r="AA21" s="22">
        <f t="shared" si="3"/>
        <v>2</v>
      </c>
      <c r="AB21" s="23">
        <f t="shared" si="4"/>
        <v>3</v>
      </c>
      <c r="AC21" s="35">
        <f t="shared" si="5"/>
        <v>0</v>
      </c>
      <c r="AD21" s="36">
        <f t="shared" si="5"/>
        <v>1</v>
      </c>
      <c r="AE21" s="75"/>
      <c r="AV21" s="2">
        <f t="shared" si="6"/>
        <v>0</v>
      </c>
      <c r="AW21" s="2">
        <f t="shared" si="7"/>
        <v>1</v>
      </c>
      <c r="AX21" s="2">
        <f t="shared" si="8"/>
        <v>1</v>
      </c>
      <c r="AY21" s="2">
        <f t="shared" si="9"/>
        <v>0</v>
      </c>
      <c r="AZ21" s="2">
        <f t="shared" si="10"/>
        <v>0</v>
      </c>
      <c r="BB21" s="1">
        <f t="shared" si="11"/>
        <v>1</v>
      </c>
      <c r="BC21" s="1">
        <f t="shared" si="12"/>
        <v>0</v>
      </c>
      <c r="BD21" s="1">
        <f t="shared" si="13"/>
        <v>0</v>
      </c>
      <c r="BE21" s="1">
        <f t="shared" si="14"/>
        <v>1</v>
      </c>
      <c r="BF21" s="1">
        <f t="shared" si="15"/>
        <v>1</v>
      </c>
      <c r="BI21" s="12" t="s">
        <v>5</v>
      </c>
      <c r="BJ21" s="12" t="s">
        <v>8</v>
      </c>
    </row>
    <row r="22" spans="1:62" ht="18">
      <c r="B22" s="7"/>
      <c r="C22" s="387"/>
      <c r="D22" s="388"/>
      <c r="E22" s="388"/>
      <c r="F22" s="389"/>
      <c r="G22" s="390" t="s">
        <v>41</v>
      </c>
      <c r="H22" s="391"/>
      <c r="I22" s="391"/>
      <c r="J22" s="392"/>
      <c r="K22" s="9"/>
      <c r="L22" s="18">
        <v>2</v>
      </c>
      <c r="M22" s="11" t="str">
        <f t="shared" si="16"/>
        <v>C</v>
      </c>
      <c r="N22" s="11" t="str">
        <f t="shared" si="17"/>
        <v>Y</v>
      </c>
      <c r="O22" s="52" t="str">
        <f>IF(AND(VLOOKUP(M22,$A$15:$D$18,2,0)&gt;1,VLOOKUP(M22,$A$15:$D$18,2,0)&lt;3),VLOOKUP(M22,$A$15:$D$18,4,0),VLOOKUP(M22,$C$6:$D$9,2,0))</f>
        <v>Švec Lukáš</v>
      </c>
      <c r="P22" s="52" t="str">
        <f>IF(AND(VLOOKUP(N22,$A$33:$D$36,2,0)&gt;1,VLOOKUP(N22,$A$33:$D$36,2,0)&lt;3),VLOOKUP(N22,$A$33:$D$36,4,0),VLOOKUP(N22,$C$24:$D$27,2,0))</f>
        <v>Kleberc Štefan</v>
      </c>
      <c r="Q22" s="118">
        <v>11</v>
      </c>
      <c r="R22" s="119">
        <v>8</v>
      </c>
      <c r="S22" s="118">
        <v>8</v>
      </c>
      <c r="T22" s="119">
        <v>11</v>
      </c>
      <c r="U22" s="118">
        <v>11</v>
      </c>
      <c r="V22" s="119">
        <v>9</v>
      </c>
      <c r="W22" s="118">
        <v>11</v>
      </c>
      <c r="X22" s="119">
        <v>9</v>
      </c>
      <c r="Y22" s="118"/>
      <c r="Z22" s="119"/>
      <c r="AA22" s="30">
        <f t="shared" si="3"/>
        <v>3</v>
      </c>
      <c r="AB22" s="31">
        <f t="shared" si="4"/>
        <v>1</v>
      </c>
      <c r="AC22" s="39">
        <f t="shared" si="5"/>
        <v>1</v>
      </c>
      <c r="AD22" s="40">
        <f t="shared" si="5"/>
        <v>0</v>
      </c>
      <c r="AE22" s="75"/>
      <c r="AV22" s="2">
        <f t="shared" si="6"/>
        <v>1</v>
      </c>
      <c r="AW22" s="2">
        <f t="shared" si="7"/>
        <v>0</v>
      </c>
      <c r="AX22" s="2">
        <f t="shared" si="8"/>
        <v>1</v>
      </c>
      <c r="AY22" s="2">
        <f t="shared" si="9"/>
        <v>1</v>
      </c>
      <c r="AZ22" s="2">
        <f t="shared" si="10"/>
        <v>0</v>
      </c>
      <c r="BB22" s="1">
        <f t="shared" si="11"/>
        <v>0</v>
      </c>
      <c r="BC22" s="1">
        <f t="shared" si="12"/>
        <v>1</v>
      </c>
      <c r="BD22" s="1">
        <f t="shared" si="13"/>
        <v>0</v>
      </c>
      <c r="BE22" s="1">
        <f t="shared" si="14"/>
        <v>0</v>
      </c>
      <c r="BF22" s="1">
        <f t="shared" si="15"/>
        <v>0</v>
      </c>
      <c r="BI22" s="11" t="s">
        <v>6</v>
      </c>
      <c r="BJ22" s="11" t="s">
        <v>9</v>
      </c>
    </row>
    <row r="23" spans="1:62" ht="18.75" thickBot="1">
      <c r="B23" s="7"/>
      <c r="C23" s="76"/>
      <c r="D23" s="9" t="s">
        <v>30</v>
      </c>
      <c r="E23" s="8" t="s">
        <v>31</v>
      </c>
      <c r="F23" s="46" t="s">
        <v>32</v>
      </c>
      <c r="G23" s="7" t="s">
        <v>38</v>
      </c>
      <c r="H23" s="9" t="s">
        <v>39</v>
      </c>
      <c r="I23" s="9" t="s">
        <v>39</v>
      </c>
      <c r="J23" s="45" t="s">
        <v>40</v>
      </c>
      <c r="K23" s="9"/>
      <c r="L23" s="18"/>
      <c r="M23" s="11" t="str">
        <f t="shared" si="16"/>
        <v>D</v>
      </c>
      <c r="N23" s="11" t="str">
        <f t="shared" si="17"/>
        <v>Z</v>
      </c>
      <c r="O23" s="52" t="str">
        <f>IF(AND(VLOOKUP(M23,$A$15:$D$18,2,0)&gt;1,VLOOKUP(M23,$A$15:$D$18,2,0)&lt;3),VLOOKUP(M23,$A$15:$D$18,4,0),VLOOKUP(M23,$C$6:$D$9,2,0))</f>
        <v>Červenka Milan</v>
      </c>
      <c r="P23" s="52" t="str">
        <f>IF(AND(VLOOKUP(N23,$A$33:$D$36,2,0)&gt;1,VLOOKUP(N23,$A$33:$D$36,2,0)&lt;3),VLOOKUP(N23,$A$33:$D$36,4,0),VLOOKUP(N23,$C$24:$D$27,2,0))</f>
        <v>Hajduk Roman</v>
      </c>
      <c r="Q23" s="118">
        <v>9</v>
      </c>
      <c r="R23" s="119">
        <v>11</v>
      </c>
      <c r="S23" s="118">
        <v>11</v>
      </c>
      <c r="T23" s="119">
        <v>8</v>
      </c>
      <c r="U23" s="118">
        <v>11</v>
      </c>
      <c r="V23" s="119">
        <v>7</v>
      </c>
      <c r="W23" s="118">
        <v>11</v>
      </c>
      <c r="X23" s="119">
        <v>6</v>
      </c>
      <c r="Y23" s="118"/>
      <c r="Z23" s="119"/>
      <c r="AA23" s="30">
        <f t="shared" si="3"/>
        <v>3</v>
      </c>
      <c r="AB23" s="31">
        <f t="shared" si="4"/>
        <v>1</v>
      </c>
      <c r="AC23" s="39">
        <f t="shared" si="5"/>
        <v>1</v>
      </c>
      <c r="AD23" s="40">
        <f t="shared" si="5"/>
        <v>0</v>
      </c>
      <c r="AE23" s="75"/>
      <c r="AV23" s="2">
        <f t="shared" si="6"/>
        <v>0</v>
      </c>
      <c r="AW23" s="2">
        <f t="shared" si="7"/>
        <v>1</v>
      </c>
      <c r="AX23" s="2">
        <f t="shared" si="8"/>
        <v>1</v>
      </c>
      <c r="AY23" s="2">
        <f t="shared" si="9"/>
        <v>1</v>
      </c>
      <c r="AZ23" s="2">
        <f t="shared" si="10"/>
        <v>0</v>
      </c>
      <c r="BB23" s="1">
        <f t="shared" si="11"/>
        <v>1</v>
      </c>
      <c r="BC23" s="1">
        <f t="shared" si="12"/>
        <v>0</v>
      </c>
      <c r="BD23" s="1">
        <f t="shared" si="13"/>
        <v>0</v>
      </c>
      <c r="BE23" s="1">
        <f t="shared" si="14"/>
        <v>0</v>
      </c>
      <c r="BF23" s="1">
        <f t="shared" si="15"/>
        <v>0</v>
      </c>
      <c r="BI23" s="11" t="s">
        <v>7</v>
      </c>
      <c r="BJ23" s="11" t="s">
        <v>10</v>
      </c>
    </row>
    <row r="24" spans="1:62" ht="18.75" thickBot="1">
      <c r="A24" s="123" t="str">
        <f t="shared" si="1"/>
        <v>X</v>
      </c>
      <c r="B24" s="7"/>
      <c r="C24" s="103" t="str">
        <f>IF(B21="x","X","A")</f>
        <v>X</v>
      </c>
      <c r="D24" s="111" t="s">
        <v>70</v>
      </c>
      <c r="E24" s="20">
        <f t="shared" ref="E24:F27" si="18">M82</f>
        <v>4</v>
      </c>
      <c r="F24" s="21">
        <f t="shared" si="18"/>
        <v>0</v>
      </c>
      <c r="G24" s="90"/>
      <c r="H24" s="91"/>
      <c r="I24" s="91"/>
      <c r="J24" s="92"/>
      <c r="K24" s="9"/>
      <c r="L24" s="19"/>
      <c r="M24" s="13" t="str">
        <f t="shared" si="16"/>
        <v>A</v>
      </c>
      <c r="N24" s="13" t="str">
        <f t="shared" si="17"/>
        <v>U</v>
      </c>
      <c r="O24" s="50" t="str">
        <f>IF(AND(VLOOKUP(M24,$A$15:$D$18,2,0)&gt;1,VLOOKUP(M24,$A$15:$D$18,2,0)&lt;3),VLOOKUP(M24,$A$15:$D$18,4,0),VLOOKUP(M24,$C$6:$D$9,2,0))</f>
        <v>Alexy Ján</v>
      </c>
      <c r="P24" s="50" t="str">
        <f>IF(AND(VLOOKUP(N24,$A$33:$D$36,2,0)&gt;1,VLOOKUP(N24,$A$33:$D$36,2,0)&lt;3),VLOOKUP(N24,$A$33:$D$36,4,0),VLOOKUP(N24,$C$24:$D$27,2,0))</f>
        <v>Žilinec Ľuboš</v>
      </c>
      <c r="Q24" s="116">
        <v>10</v>
      </c>
      <c r="R24" s="117">
        <v>12</v>
      </c>
      <c r="S24" s="116">
        <v>11</v>
      </c>
      <c r="T24" s="117">
        <v>3</v>
      </c>
      <c r="U24" s="116">
        <v>11</v>
      </c>
      <c r="V24" s="117">
        <v>5</v>
      </c>
      <c r="W24" s="116">
        <v>8</v>
      </c>
      <c r="X24" s="117">
        <v>11</v>
      </c>
      <c r="Y24" s="116">
        <v>11</v>
      </c>
      <c r="Z24" s="117">
        <v>13</v>
      </c>
      <c r="AA24" s="26">
        <f t="shared" si="3"/>
        <v>2</v>
      </c>
      <c r="AB24" s="27">
        <f t="shared" si="4"/>
        <v>3</v>
      </c>
      <c r="AC24" s="41">
        <f t="shared" si="5"/>
        <v>0</v>
      </c>
      <c r="AD24" s="42">
        <f t="shared" si="5"/>
        <v>1</v>
      </c>
      <c r="AE24" s="75"/>
      <c r="AV24" s="2">
        <f t="shared" si="6"/>
        <v>0</v>
      </c>
      <c r="AW24" s="2">
        <f t="shared" si="7"/>
        <v>1</v>
      </c>
      <c r="AX24" s="2">
        <f t="shared" si="8"/>
        <v>1</v>
      </c>
      <c r="AY24" s="2">
        <f t="shared" si="9"/>
        <v>0</v>
      </c>
      <c r="AZ24" s="2">
        <f t="shared" si="10"/>
        <v>0</v>
      </c>
      <c r="BB24" s="1">
        <f t="shared" si="11"/>
        <v>1</v>
      </c>
      <c r="BC24" s="1">
        <f t="shared" si="12"/>
        <v>0</v>
      </c>
      <c r="BD24" s="1">
        <f t="shared" si="13"/>
        <v>0</v>
      </c>
      <c r="BE24" s="1">
        <f t="shared" si="14"/>
        <v>1</v>
      </c>
      <c r="BF24" s="1">
        <f t="shared" si="15"/>
        <v>1</v>
      </c>
      <c r="BI24" s="13" t="s">
        <v>4</v>
      </c>
      <c r="BJ24" s="13" t="s">
        <v>11</v>
      </c>
    </row>
    <row r="25" spans="1:62" ht="18">
      <c r="A25" s="123" t="str">
        <f t="shared" si="1"/>
        <v>Y</v>
      </c>
      <c r="B25" s="7"/>
      <c r="C25" s="104" t="str">
        <f>IF(B21="x","Y","B")</f>
        <v>Y</v>
      </c>
      <c r="D25" s="111" t="s">
        <v>71</v>
      </c>
      <c r="E25" s="28">
        <f t="shared" si="18"/>
        <v>2</v>
      </c>
      <c r="F25" s="29">
        <f t="shared" si="18"/>
        <v>2</v>
      </c>
      <c r="G25" s="93"/>
      <c r="H25" s="94"/>
      <c r="I25" s="94"/>
      <c r="J25" s="95"/>
      <c r="K25" s="9"/>
      <c r="L25" s="17" t="s">
        <v>18</v>
      </c>
      <c r="M25" s="12" t="str">
        <f t="shared" si="16"/>
        <v>C</v>
      </c>
      <c r="N25" s="12" t="str">
        <f t="shared" si="17"/>
        <v>X</v>
      </c>
      <c r="O25" s="48" t="str">
        <f>IF(AND(VLOOKUP(M25,$A$15:$D$18,2,0)&gt;1,VLOOKUP(M25,$A$15:$D$18,2,0)&lt;4),VLOOKUP(M25,$A$15:$D$18,4,0),VLOOKUP(M25,$C$6:$D$9,2,0))</f>
        <v>Švec Lukáš</v>
      </c>
      <c r="P25" s="48" t="str">
        <f>IF(AND(VLOOKUP(N25,$A$33:$D$36,2,0)&gt;1,VLOOKUP(N25,$A$33:$D$36,2,0)&lt;4),VLOOKUP(N25,$A$33:$D$36,4,0),VLOOKUP(N25,$C$24:$D$27,2,0))</f>
        <v>Masaryk Michal</v>
      </c>
      <c r="Q25" s="115">
        <v>5</v>
      </c>
      <c r="R25" s="114">
        <v>11</v>
      </c>
      <c r="S25" s="115">
        <v>7</v>
      </c>
      <c r="T25" s="114">
        <v>11</v>
      </c>
      <c r="U25" s="115">
        <v>11</v>
      </c>
      <c r="V25" s="114">
        <v>9</v>
      </c>
      <c r="W25" s="115">
        <v>5</v>
      </c>
      <c r="X25" s="114">
        <v>11</v>
      </c>
      <c r="Y25" s="115"/>
      <c r="Z25" s="114"/>
      <c r="AA25" s="22">
        <f t="shared" si="3"/>
        <v>1</v>
      </c>
      <c r="AB25" s="23">
        <f t="shared" si="4"/>
        <v>3</v>
      </c>
      <c r="AC25" s="35">
        <f t="shared" si="5"/>
        <v>0</v>
      </c>
      <c r="AD25" s="36">
        <f t="shared" si="5"/>
        <v>1</v>
      </c>
      <c r="AE25" s="75"/>
      <c r="AV25" s="2">
        <f t="shared" si="6"/>
        <v>0</v>
      </c>
      <c r="AW25" s="2">
        <f t="shared" si="7"/>
        <v>0</v>
      </c>
      <c r="AX25" s="2">
        <f t="shared" si="8"/>
        <v>1</v>
      </c>
      <c r="AY25" s="2">
        <f t="shared" si="9"/>
        <v>0</v>
      </c>
      <c r="AZ25" s="2">
        <f t="shared" si="10"/>
        <v>0</v>
      </c>
      <c r="BB25" s="1">
        <f t="shared" si="11"/>
        <v>1</v>
      </c>
      <c r="BC25" s="1">
        <f t="shared" si="12"/>
        <v>1</v>
      </c>
      <c r="BD25" s="1">
        <f t="shared" si="13"/>
        <v>0</v>
      </c>
      <c r="BE25" s="1">
        <f t="shared" si="14"/>
        <v>1</v>
      </c>
      <c r="BF25" s="1">
        <f t="shared" si="15"/>
        <v>0</v>
      </c>
      <c r="BI25" s="12" t="s">
        <v>6</v>
      </c>
      <c r="BJ25" s="12" t="s">
        <v>8</v>
      </c>
    </row>
    <row r="26" spans="1:62" ht="18">
      <c r="A26" s="123" t="str">
        <f t="shared" si="1"/>
        <v>Z</v>
      </c>
      <c r="B26" s="7"/>
      <c r="C26" s="104" t="str">
        <f>IF(B21="x","Z","C")</f>
        <v>Z</v>
      </c>
      <c r="D26" s="111" t="s">
        <v>72</v>
      </c>
      <c r="E26" s="28">
        <f t="shared" si="18"/>
        <v>2</v>
      </c>
      <c r="F26" s="29">
        <f t="shared" si="18"/>
        <v>2</v>
      </c>
      <c r="G26" s="93"/>
      <c r="H26" s="94"/>
      <c r="I26" s="94"/>
      <c r="J26" s="95"/>
      <c r="K26" s="9"/>
      <c r="L26" s="18">
        <v>3</v>
      </c>
      <c r="M26" s="11" t="str">
        <f t="shared" si="16"/>
        <v>D</v>
      </c>
      <c r="N26" s="11" t="str">
        <f t="shared" si="17"/>
        <v>Y</v>
      </c>
      <c r="O26" s="52" t="str">
        <f>IF(AND(VLOOKUP(M26,$A$15:$D$18,2,0)&gt;1,VLOOKUP(M26,$A$15:$D$18,2,0)&lt;4),VLOOKUP(M26,$A$15:$D$18,4,0),VLOOKUP(M26,$C$6:$D$9,2,0))</f>
        <v>Červenka Milan</v>
      </c>
      <c r="P26" s="52" t="str">
        <f>IF(AND(VLOOKUP(N26,$A$33:$D$36,2,0)&gt;1,VLOOKUP(N26,$A$33:$D$36,2,0)&lt;4),VLOOKUP(N26,$A$33:$D$36,4,0),VLOOKUP(N26,$C$24:$D$27,2,0))</f>
        <v>Kleberc Štefan</v>
      </c>
      <c r="Q26" s="118">
        <v>11</v>
      </c>
      <c r="R26" s="119">
        <v>9</v>
      </c>
      <c r="S26" s="118">
        <v>7</v>
      </c>
      <c r="T26" s="119">
        <v>11</v>
      </c>
      <c r="U26" s="118">
        <v>8</v>
      </c>
      <c r="V26" s="119">
        <v>11</v>
      </c>
      <c r="W26" s="118">
        <v>9</v>
      </c>
      <c r="X26" s="119">
        <v>11</v>
      </c>
      <c r="Y26" s="118"/>
      <c r="Z26" s="119"/>
      <c r="AA26" s="30">
        <f t="shared" si="3"/>
        <v>1</v>
      </c>
      <c r="AB26" s="31">
        <f t="shared" si="4"/>
        <v>3</v>
      </c>
      <c r="AC26" s="39">
        <f t="shared" si="5"/>
        <v>0</v>
      </c>
      <c r="AD26" s="40">
        <f t="shared" si="5"/>
        <v>1</v>
      </c>
      <c r="AE26" s="75"/>
      <c r="AV26" s="2">
        <f t="shared" si="6"/>
        <v>1</v>
      </c>
      <c r="AW26" s="2">
        <f t="shared" si="7"/>
        <v>0</v>
      </c>
      <c r="AX26" s="2">
        <f t="shared" si="8"/>
        <v>0</v>
      </c>
      <c r="AY26" s="2">
        <f t="shared" si="9"/>
        <v>0</v>
      </c>
      <c r="AZ26" s="2">
        <f t="shared" si="10"/>
        <v>0</v>
      </c>
      <c r="BB26" s="1">
        <f t="shared" si="11"/>
        <v>0</v>
      </c>
      <c r="BC26" s="1">
        <f t="shared" si="12"/>
        <v>1</v>
      </c>
      <c r="BD26" s="1">
        <f t="shared" si="13"/>
        <v>1</v>
      </c>
      <c r="BE26" s="1">
        <f t="shared" si="14"/>
        <v>1</v>
      </c>
      <c r="BF26" s="1">
        <f t="shared" si="15"/>
        <v>0</v>
      </c>
      <c r="BI26" s="11" t="s">
        <v>7</v>
      </c>
      <c r="BJ26" s="11" t="s">
        <v>9</v>
      </c>
    </row>
    <row r="27" spans="1:62" ht="18.75" thickBot="1">
      <c r="A27" s="123" t="str">
        <f t="shared" si="1"/>
        <v>U</v>
      </c>
      <c r="B27" s="7"/>
      <c r="C27" s="105" t="str">
        <f>IF(B21="x","U","D")</f>
        <v>U</v>
      </c>
      <c r="D27" s="112" t="s">
        <v>73</v>
      </c>
      <c r="E27" s="24">
        <f t="shared" si="18"/>
        <v>2</v>
      </c>
      <c r="F27" s="25">
        <f t="shared" si="18"/>
        <v>2</v>
      </c>
      <c r="G27" s="93"/>
      <c r="H27" s="94"/>
      <c r="I27" s="94"/>
      <c r="J27" s="95"/>
      <c r="K27" s="9"/>
      <c r="L27" s="18"/>
      <c r="M27" s="11" t="str">
        <f t="shared" si="16"/>
        <v>A</v>
      </c>
      <c r="N27" s="11" t="str">
        <f t="shared" si="17"/>
        <v>Z</v>
      </c>
      <c r="O27" s="52" t="str">
        <f>IF(AND(VLOOKUP(M27,$A$15:$D$18,2,0)&gt;1,VLOOKUP(M27,$A$15:$D$18,2,0)&lt;4),VLOOKUP(M27,$A$15:$D$18,4,0),VLOOKUP(M27,$C$6:$D$9,2,0))</f>
        <v>Alexy Ján</v>
      </c>
      <c r="P27" s="52" t="str">
        <f>IF(AND(VLOOKUP(N27,$A$33:$D$36,2,0)&gt;1,VLOOKUP(N27,$A$33:$D$36,2,0)&lt;4),VLOOKUP(N27,$A$33:$D$36,4,0),VLOOKUP(N27,$C$24:$D$27,2,0))</f>
        <v>Hajduk Roman</v>
      </c>
      <c r="Q27" s="118">
        <v>11</v>
      </c>
      <c r="R27" s="119">
        <v>5</v>
      </c>
      <c r="S27" s="118">
        <v>11</v>
      </c>
      <c r="T27" s="119">
        <v>0</v>
      </c>
      <c r="U27" s="118">
        <v>8</v>
      </c>
      <c r="V27" s="119">
        <v>11</v>
      </c>
      <c r="W27" s="118">
        <v>11</v>
      </c>
      <c r="X27" s="119">
        <v>7</v>
      </c>
      <c r="Y27" s="118"/>
      <c r="Z27" s="119"/>
      <c r="AA27" s="30">
        <f t="shared" si="3"/>
        <v>3</v>
      </c>
      <c r="AB27" s="31">
        <f t="shared" si="4"/>
        <v>1</v>
      </c>
      <c r="AC27" s="39">
        <f t="shared" si="5"/>
        <v>1</v>
      </c>
      <c r="AD27" s="40">
        <f t="shared" si="5"/>
        <v>0</v>
      </c>
      <c r="AE27" s="75"/>
      <c r="AV27" s="2">
        <f t="shared" si="6"/>
        <v>1</v>
      </c>
      <c r="AW27" s="2">
        <f t="shared" si="7"/>
        <v>1</v>
      </c>
      <c r="AX27" s="2">
        <f t="shared" si="8"/>
        <v>0</v>
      </c>
      <c r="AY27" s="2">
        <f t="shared" si="9"/>
        <v>1</v>
      </c>
      <c r="AZ27" s="2">
        <f t="shared" si="10"/>
        <v>0</v>
      </c>
      <c r="BB27" s="1">
        <f t="shared" si="11"/>
        <v>0</v>
      </c>
      <c r="BC27" s="1">
        <f t="shared" si="12"/>
        <v>0</v>
      </c>
      <c r="BD27" s="1">
        <f t="shared" si="13"/>
        <v>1</v>
      </c>
      <c r="BE27" s="1">
        <f t="shared" si="14"/>
        <v>0</v>
      </c>
      <c r="BF27" s="1">
        <f t="shared" si="15"/>
        <v>0</v>
      </c>
      <c r="BI27" s="11" t="s">
        <v>4</v>
      </c>
      <c r="BJ27" s="11" t="s">
        <v>10</v>
      </c>
    </row>
    <row r="28" spans="1:62" ht="18.75" thickBot="1">
      <c r="B28" s="7"/>
      <c r="C28" s="393" t="s">
        <v>36</v>
      </c>
      <c r="D28" s="107" t="s">
        <v>71</v>
      </c>
      <c r="E28" s="395">
        <f>IF(AND(AC15=0,AD15=0),0,IF(AC15=1,0,1))</f>
        <v>0</v>
      </c>
      <c r="F28" s="397">
        <f>IF(AND(AD15=0,AC15=0),0,IF(AD15=1,0,1))</f>
        <v>1</v>
      </c>
      <c r="G28" s="99"/>
      <c r="H28" s="94"/>
      <c r="I28" s="94"/>
      <c r="J28" s="95"/>
      <c r="K28" s="9"/>
      <c r="L28" s="19"/>
      <c r="M28" s="13" t="str">
        <f t="shared" si="16"/>
        <v>B</v>
      </c>
      <c r="N28" s="13" t="str">
        <f t="shared" si="17"/>
        <v>U</v>
      </c>
      <c r="O28" s="50" t="str">
        <f>IF(AND(VLOOKUP(M28,$A$15:$D$18,2,0)&gt;1,VLOOKUP(M28,$A$15:$D$18,2,0)&lt;4),VLOOKUP(M28,$A$15:$D$18,4,0),VLOOKUP(M28,$C$6:$D$9,2,0))</f>
        <v>Pisarčík Daniel</v>
      </c>
      <c r="P28" s="50" t="str">
        <f>IF(AND(VLOOKUP(N28,$A$33:$D$36,2,0)&gt;1,VLOOKUP(N28,$A$33:$D$36,2,0)&lt;4),VLOOKUP(N28,$A$33:$D$36,4,0),VLOOKUP(N28,$C$24:$D$27,2,0))</f>
        <v>Žilinec Ľuboš</v>
      </c>
      <c r="Q28" s="116">
        <v>11</v>
      </c>
      <c r="R28" s="117">
        <v>8</v>
      </c>
      <c r="S28" s="116">
        <v>11</v>
      </c>
      <c r="T28" s="117">
        <v>7</v>
      </c>
      <c r="U28" s="116">
        <v>11</v>
      </c>
      <c r="V28" s="117">
        <v>13</v>
      </c>
      <c r="W28" s="116">
        <v>8</v>
      </c>
      <c r="X28" s="117">
        <v>11</v>
      </c>
      <c r="Y28" s="116">
        <v>11</v>
      </c>
      <c r="Z28" s="117">
        <v>6</v>
      </c>
      <c r="AA28" s="26">
        <f t="shared" si="3"/>
        <v>3</v>
      </c>
      <c r="AB28" s="27">
        <f t="shared" si="4"/>
        <v>2</v>
      </c>
      <c r="AC28" s="41">
        <f t="shared" si="5"/>
        <v>1</v>
      </c>
      <c r="AD28" s="42">
        <f t="shared" si="5"/>
        <v>0</v>
      </c>
      <c r="AE28" s="75"/>
      <c r="AV28" s="2">
        <f t="shared" si="6"/>
        <v>1</v>
      </c>
      <c r="AW28" s="2">
        <f t="shared" si="7"/>
        <v>1</v>
      </c>
      <c r="AX28" s="2">
        <f t="shared" si="8"/>
        <v>0</v>
      </c>
      <c r="AY28" s="2">
        <f t="shared" si="9"/>
        <v>0</v>
      </c>
      <c r="AZ28" s="2">
        <f t="shared" si="10"/>
        <v>1</v>
      </c>
      <c r="BB28" s="1">
        <f t="shared" si="11"/>
        <v>0</v>
      </c>
      <c r="BC28" s="1">
        <f t="shared" si="12"/>
        <v>0</v>
      </c>
      <c r="BD28" s="1">
        <f t="shared" si="13"/>
        <v>1</v>
      </c>
      <c r="BE28" s="1">
        <f t="shared" si="14"/>
        <v>1</v>
      </c>
      <c r="BF28" s="1">
        <f t="shared" si="15"/>
        <v>0</v>
      </c>
      <c r="BI28" s="13" t="s">
        <v>5</v>
      </c>
      <c r="BJ28" s="13" t="s">
        <v>11</v>
      </c>
    </row>
    <row r="29" spans="1:62" ht="18.75" thickBot="1">
      <c r="B29" s="7"/>
      <c r="C29" s="394"/>
      <c r="D29" s="109" t="s">
        <v>73</v>
      </c>
      <c r="E29" s="396"/>
      <c r="F29" s="398"/>
      <c r="G29" s="99"/>
      <c r="H29" s="94"/>
      <c r="I29" s="94"/>
      <c r="J29" s="95"/>
      <c r="K29" s="9"/>
      <c r="L29" s="17" t="s">
        <v>18</v>
      </c>
      <c r="M29" s="12" t="str">
        <f t="shared" si="16"/>
        <v>D</v>
      </c>
      <c r="N29" s="12" t="str">
        <f t="shared" si="17"/>
        <v>X</v>
      </c>
      <c r="O29" s="48" t="str">
        <f>IF(AND(VLOOKUP(M29,$A$15:$D$18,2,0)&gt;1,VLOOKUP(M29,$A$15:$D$18,2,0)&lt;5),VLOOKUP(M29,$A$15:$D$18,4,0),VLOOKUP(M29,$C$6:$D$9,2,0))</f>
        <v>Červenka Milan</v>
      </c>
      <c r="P29" s="48" t="str">
        <f>IF(AND(VLOOKUP(N29,$A$33:$D$36,2,0)&gt;1,VLOOKUP(N29,$A$33:$D$36,2,0)&lt;5),VLOOKUP(N29,$A$33:$D$36,4,0),VLOOKUP(N29,$C$24:$D$27,2,0))</f>
        <v>Masaryk Michal</v>
      </c>
      <c r="Q29" s="115">
        <v>11</v>
      </c>
      <c r="R29" s="114">
        <v>9</v>
      </c>
      <c r="S29" s="115">
        <v>5</v>
      </c>
      <c r="T29" s="114">
        <v>11</v>
      </c>
      <c r="U29" s="115">
        <v>5</v>
      </c>
      <c r="V29" s="114">
        <v>11</v>
      </c>
      <c r="W29" s="115">
        <v>5</v>
      </c>
      <c r="X29" s="114">
        <v>11</v>
      </c>
      <c r="Y29" s="115"/>
      <c r="Z29" s="114"/>
      <c r="AA29" s="22">
        <f t="shared" si="3"/>
        <v>1</v>
      </c>
      <c r="AB29" s="23">
        <f t="shared" si="4"/>
        <v>3</v>
      </c>
      <c r="AC29" s="35">
        <f t="shared" si="5"/>
        <v>0</v>
      </c>
      <c r="AD29" s="36">
        <f t="shared" si="5"/>
        <v>1</v>
      </c>
      <c r="AE29" s="75"/>
      <c r="AV29" s="2">
        <f t="shared" si="6"/>
        <v>1</v>
      </c>
      <c r="AW29" s="2">
        <f t="shared" si="7"/>
        <v>0</v>
      </c>
      <c r="AX29" s="2">
        <f t="shared" si="8"/>
        <v>0</v>
      </c>
      <c r="AY29" s="2">
        <f t="shared" si="9"/>
        <v>0</v>
      </c>
      <c r="AZ29" s="2">
        <f t="shared" si="10"/>
        <v>0</v>
      </c>
      <c r="BB29" s="1">
        <f t="shared" si="11"/>
        <v>0</v>
      </c>
      <c r="BC29" s="1">
        <f t="shared" si="12"/>
        <v>1</v>
      </c>
      <c r="BD29" s="1">
        <f t="shared" si="13"/>
        <v>1</v>
      </c>
      <c r="BE29" s="1">
        <f t="shared" si="14"/>
        <v>1</v>
      </c>
      <c r="BF29" s="1">
        <f t="shared" si="15"/>
        <v>0</v>
      </c>
      <c r="BI29" s="12" t="s">
        <v>7</v>
      </c>
      <c r="BJ29" s="12" t="s">
        <v>8</v>
      </c>
    </row>
    <row r="30" spans="1:62" ht="18">
      <c r="B30" s="7"/>
      <c r="C30" s="393" t="s">
        <v>37</v>
      </c>
      <c r="D30" s="107" t="s">
        <v>72</v>
      </c>
      <c r="E30" s="395">
        <f>IF(AND(AC16=0,AD16=0),0,IF(AC16=1,0,1))</f>
        <v>0</v>
      </c>
      <c r="F30" s="397">
        <f>IF(AND(AD16=0,AC16=0),0,IF(AD16=1,0,1))</f>
        <v>1</v>
      </c>
      <c r="G30" s="99"/>
      <c r="H30" s="94"/>
      <c r="I30" s="94"/>
      <c r="J30" s="95"/>
      <c r="K30" s="9"/>
      <c r="L30" s="18">
        <v>4</v>
      </c>
      <c r="M30" s="11" t="str">
        <f t="shared" si="16"/>
        <v>A</v>
      </c>
      <c r="N30" s="11" t="str">
        <f t="shared" si="17"/>
        <v>Y</v>
      </c>
      <c r="O30" s="52" t="str">
        <f>IF(AND(VLOOKUP(M30,$A$15:$D$18,2,0)&gt;1,VLOOKUP(M30,$A$15:$D$18,2,0)&lt;5),VLOOKUP(M30,$A$15:$D$18,4,0),VLOOKUP(M30,$C$6:$D$9,2,0))</f>
        <v>Alexy Ján</v>
      </c>
      <c r="P30" s="52" t="str">
        <f>IF(AND(VLOOKUP(N30,$A$33:$D$36,2,0)&gt;1,VLOOKUP(N30,$A$33:$D$36,2,0)&lt;5),VLOOKUP(N30,$A$33:$D$36,4,0),VLOOKUP(N30,$C$24:$D$27,2,0))</f>
        <v>Kleberc Štefan</v>
      </c>
      <c r="Q30" s="118">
        <v>11</v>
      </c>
      <c r="R30" s="119">
        <v>7</v>
      </c>
      <c r="S30" s="118">
        <v>12</v>
      </c>
      <c r="T30" s="119">
        <v>10</v>
      </c>
      <c r="U30" s="118">
        <v>9</v>
      </c>
      <c r="V30" s="119">
        <v>11</v>
      </c>
      <c r="W30" s="118">
        <v>9</v>
      </c>
      <c r="X30" s="119">
        <v>11</v>
      </c>
      <c r="Y30" s="118">
        <v>11</v>
      </c>
      <c r="Z30" s="119">
        <v>6</v>
      </c>
      <c r="AA30" s="30">
        <f t="shared" si="3"/>
        <v>3</v>
      </c>
      <c r="AB30" s="31">
        <f t="shared" si="4"/>
        <v>2</v>
      </c>
      <c r="AC30" s="39">
        <f t="shared" si="5"/>
        <v>1</v>
      </c>
      <c r="AD30" s="40">
        <f t="shared" si="5"/>
        <v>0</v>
      </c>
      <c r="AE30" s="75"/>
      <c r="AV30" s="2">
        <f t="shared" si="6"/>
        <v>1</v>
      </c>
      <c r="AW30" s="2">
        <f t="shared" si="7"/>
        <v>1</v>
      </c>
      <c r="AX30" s="2">
        <f t="shared" si="8"/>
        <v>0</v>
      </c>
      <c r="AY30" s="2">
        <f t="shared" si="9"/>
        <v>0</v>
      </c>
      <c r="AZ30" s="2">
        <f t="shared" si="10"/>
        <v>1</v>
      </c>
      <c r="BB30" s="1">
        <f t="shared" si="11"/>
        <v>0</v>
      </c>
      <c r="BC30" s="1">
        <f t="shared" si="12"/>
        <v>0</v>
      </c>
      <c r="BD30" s="1">
        <f t="shared" si="13"/>
        <v>1</v>
      </c>
      <c r="BE30" s="1">
        <f t="shared" si="14"/>
        <v>1</v>
      </c>
      <c r="BF30" s="1">
        <f t="shared" si="15"/>
        <v>0</v>
      </c>
      <c r="BI30" s="11" t="s">
        <v>4</v>
      </c>
      <c r="BJ30" s="11" t="s">
        <v>9</v>
      </c>
    </row>
    <row r="31" spans="1:62" ht="18.75" thickBot="1">
      <c r="B31" s="7"/>
      <c r="C31" s="394"/>
      <c r="D31" s="109" t="s">
        <v>70</v>
      </c>
      <c r="E31" s="396"/>
      <c r="F31" s="398"/>
      <c r="G31" s="100"/>
      <c r="H31" s="97"/>
      <c r="I31" s="97"/>
      <c r="J31" s="98"/>
      <c r="K31" s="9"/>
      <c r="L31" s="18"/>
      <c r="M31" s="11" t="str">
        <f t="shared" si="16"/>
        <v>B</v>
      </c>
      <c r="N31" s="11" t="str">
        <f t="shared" si="17"/>
        <v>Z</v>
      </c>
      <c r="O31" s="52" t="str">
        <f>IF(AND(VLOOKUP(M31,$A$15:$D$18,2,0)&gt;1,VLOOKUP(M31,$A$15:$D$18,2,0)&lt;5),VLOOKUP(M31,$A$15:$D$18,4,0),VLOOKUP(M31,$C$6:$D$9,2,0))</f>
        <v>Pisarčík Daniel</v>
      </c>
      <c r="P31" s="52" t="str">
        <f>IF(AND(VLOOKUP(N31,$A$33:$D$36,2,0)&gt;1,VLOOKUP(N31,$A$33:$D$36,2,0)&lt;5),VLOOKUP(N31,$A$33:$D$36,4,0),VLOOKUP(N31,$C$24:$D$27,2,0))</f>
        <v>Hajduk Roman</v>
      </c>
      <c r="Q31" s="118">
        <v>7</v>
      </c>
      <c r="R31" s="119">
        <v>11</v>
      </c>
      <c r="S31" s="118">
        <v>12</v>
      </c>
      <c r="T31" s="119">
        <v>10</v>
      </c>
      <c r="U31" s="118">
        <v>8</v>
      </c>
      <c r="V31" s="119">
        <v>11</v>
      </c>
      <c r="W31" s="118">
        <v>8</v>
      </c>
      <c r="X31" s="119">
        <v>11</v>
      </c>
      <c r="Y31" s="118"/>
      <c r="Z31" s="119"/>
      <c r="AA31" s="30">
        <f t="shared" si="3"/>
        <v>1</v>
      </c>
      <c r="AB31" s="31">
        <f t="shared" si="4"/>
        <v>3</v>
      </c>
      <c r="AC31" s="39">
        <f t="shared" si="5"/>
        <v>0</v>
      </c>
      <c r="AD31" s="40">
        <f t="shared" si="5"/>
        <v>1</v>
      </c>
      <c r="AE31" s="75"/>
      <c r="AV31" s="2">
        <f t="shared" si="6"/>
        <v>0</v>
      </c>
      <c r="AW31" s="2">
        <f t="shared" si="7"/>
        <v>1</v>
      </c>
      <c r="AX31" s="2">
        <f t="shared" si="8"/>
        <v>0</v>
      </c>
      <c r="AY31" s="2">
        <f t="shared" si="9"/>
        <v>0</v>
      </c>
      <c r="AZ31" s="2">
        <f t="shared" si="10"/>
        <v>0</v>
      </c>
      <c r="BB31" s="1">
        <f t="shared" si="11"/>
        <v>1</v>
      </c>
      <c r="BC31" s="1">
        <f t="shared" si="12"/>
        <v>0</v>
      </c>
      <c r="BD31" s="1">
        <f t="shared" si="13"/>
        <v>1</v>
      </c>
      <c r="BE31" s="1">
        <f t="shared" si="14"/>
        <v>1</v>
      </c>
      <c r="BF31" s="1">
        <f t="shared" si="15"/>
        <v>0</v>
      </c>
      <c r="BI31" s="11" t="s">
        <v>5</v>
      </c>
      <c r="BJ31" s="11" t="s">
        <v>10</v>
      </c>
    </row>
    <row r="32" spans="1:62" ht="18.75" thickBot="1">
      <c r="B32" s="7" t="s">
        <v>42</v>
      </c>
      <c r="C32" s="7" t="s">
        <v>33</v>
      </c>
      <c r="D32" s="9"/>
      <c r="E32" s="8" t="s">
        <v>31</v>
      </c>
      <c r="F32" s="46" t="s">
        <v>32</v>
      </c>
      <c r="G32" s="7" t="s">
        <v>38</v>
      </c>
      <c r="H32" s="9" t="s">
        <v>39</v>
      </c>
      <c r="I32" s="9" t="s">
        <v>39</v>
      </c>
      <c r="J32" s="45" t="s">
        <v>40</v>
      </c>
      <c r="K32" s="9"/>
      <c r="L32" s="19"/>
      <c r="M32" s="13" t="str">
        <f t="shared" si="16"/>
        <v>C</v>
      </c>
      <c r="N32" s="13" t="str">
        <f t="shared" si="17"/>
        <v>U</v>
      </c>
      <c r="O32" s="50" t="str">
        <f>IF(AND(VLOOKUP(M32,$A$15:$D$18,2,0)&gt;1,VLOOKUP(M32,$A$15:$D$18,2,0)&lt;5),VLOOKUP(M32,$A$15:$D$18,4,0),VLOOKUP(M32,$C$6:$D$9,2,0))</f>
        <v>Švec Lukáš</v>
      </c>
      <c r="P32" s="50" t="str">
        <f>IF(AND(VLOOKUP(N32,$A$33:$D$36,2,0)&gt;1,VLOOKUP(N32,$A$33:$D$36,2,0)&lt;5),VLOOKUP(N32,$A$33:$D$36,4,0),VLOOKUP(N32,$C$24:$D$27,2,0))</f>
        <v>Žilinec Ľuboš</v>
      </c>
      <c r="Q32" s="116">
        <v>7</v>
      </c>
      <c r="R32" s="117">
        <v>11</v>
      </c>
      <c r="S32" s="116">
        <v>8</v>
      </c>
      <c r="T32" s="117">
        <v>11</v>
      </c>
      <c r="U32" s="116">
        <v>11</v>
      </c>
      <c r="V32" s="117">
        <v>8</v>
      </c>
      <c r="W32" s="116">
        <v>6</v>
      </c>
      <c r="X32" s="117">
        <v>11</v>
      </c>
      <c r="Y32" s="116"/>
      <c r="Z32" s="117"/>
      <c r="AA32" s="26">
        <f t="shared" si="3"/>
        <v>1</v>
      </c>
      <c r="AB32" s="27">
        <f t="shared" si="4"/>
        <v>3</v>
      </c>
      <c r="AC32" s="41">
        <f t="shared" si="5"/>
        <v>0</v>
      </c>
      <c r="AD32" s="42">
        <f t="shared" si="5"/>
        <v>1</v>
      </c>
      <c r="AE32" s="75"/>
      <c r="AV32" s="2">
        <f t="shared" si="6"/>
        <v>0</v>
      </c>
      <c r="AW32" s="2">
        <f t="shared" si="7"/>
        <v>0</v>
      </c>
      <c r="AX32" s="2">
        <f t="shared" si="8"/>
        <v>1</v>
      </c>
      <c r="AY32" s="2">
        <f t="shared" si="9"/>
        <v>0</v>
      </c>
      <c r="AZ32" s="2">
        <f t="shared" si="10"/>
        <v>0</v>
      </c>
      <c r="BB32" s="1">
        <f t="shared" si="11"/>
        <v>1</v>
      </c>
      <c r="BC32" s="1">
        <f t="shared" si="12"/>
        <v>1</v>
      </c>
      <c r="BD32" s="1">
        <f t="shared" si="13"/>
        <v>0</v>
      </c>
      <c r="BE32" s="1">
        <f t="shared" si="14"/>
        <v>1</v>
      </c>
      <c r="BF32" s="1">
        <f t="shared" si="15"/>
        <v>0</v>
      </c>
      <c r="BI32" s="13" t="s">
        <v>6</v>
      </c>
      <c r="BJ32" s="13" t="s">
        <v>11</v>
      </c>
    </row>
    <row r="33" spans="1:52">
      <c r="A33" s="123" t="str">
        <f t="shared" si="1"/>
        <v>X</v>
      </c>
      <c r="B33" s="106"/>
      <c r="C33" s="103" t="str">
        <f>IF(B21="x","X","A")</f>
        <v>X</v>
      </c>
      <c r="D33" s="86" t="s">
        <v>74</v>
      </c>
      <c r="E33" s="20">
        <f t="shared" ref="E33:F36" si="19">M86</f>
        <v>0</v>
      </c>
      <c r="F33" s="21">
        <f t="shared" si="19"/>
        <v>0</v>
      </c>
      <c r="G33" s="90"/>
      <c r="H33" s="91"/>
      <c r="I33" s="91"/>
      <c r="J33" s="92"/>
      <c r="K33" s="9"/>
      <c r="L33" s="9"/>
      <c r="M33" s="8"/>
      <c r="N33" s="8"/>
      <c r="O33" s="9"/>
      <c r="P33" s="9"/>
      <c r="Q33" s="68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75"/>
    </row>
    <row r="34" spans="1:52">
      <c r="A34" s="123" t="str">
        <f t="shared" si="1"/>
        <v>Y</v>
      </c>
      <c r="B34" s="106"/>
      <c r="C34" s="104" t="str">
        <f>IF(B21="x","Y","B")</f>
        <v>Y</v>
      </c>
      <c r="D34" s="86" t="s">
        <v>74</v>
      </c>
      <c r="E34" s="28">
        <f t="shared" si="19"/>
        <v>0</v>
      </c>
      <c r="F34" s="29">
        <f t="shared" si="19"/>
        <v>0</v>
      </c>
      <c r="G34" s="93"/>
      <c r="H34" s="94"/>
      <c r="I34" s="94"/>
      <c r="J34" s="95"/>
      <c r="K34" s="9"/>
      <c r="L34" s="9"/>
      <c r="M34" s="8"/>
      <c r="N34" s="8"/>
      <c r="O34" s="9"/>
      <c r="P34" s="9"/>
      <c r="Q34" s="6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75"/>
    </row>
    <row r="35" spans="1:52">
      <c r="A35" s="123" t="str">
        <f t="shared" si="1"/>
        <v>Z</v>
      </c>
      <c r="B35" s="106"/>
      <c r="C35" s="104" t="str">
        <f>IF(B21="x","Z","C")</f>
        <v>Z</v>
      </c>
      <c r="D35" s="86" t="s">
        <v>74</v>
      </c>
      <c r="E35" s="28">
        <f t="shared" si="19"/>
        <v>0</v>
      </c>
      <c r="F35" s="29">
        <f t="shared" si="19"/>
        <v>0</v>
      </c>
      <c r="G35" s="93"/>
      <c r="H35" s="94"/>
      <c r="I35" s="94"/>
      <c r="J35" s="95"/>
      <c r="K35" s="9"/>
      <c r="L35" s="9"/>
      <c r="M35" s="8"/>
      <c r="N35" s="8"/>
      <c r="O35" s="9"/>
      <c r="P35" s="9"/>
      <c r="Q35" s="68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75"/>
    </row>
    <row r="36" spans="1:52" ht="16.5" thickBot="1">
      <c r="A36" s="123" t="str">
        <f t="shared" si="1"/>
        <v>U</v>
      </c>
      <c r="B36" s="106"/>
      <c r="C36" s="105" t="str">
        <f>IF(B21="x","U","D")</f>
        <v>U</v>
      </c>
      <c r="D36" s="86" t="s">
        <v>74</v>
      </c>
      <c r="E36" s="24">
        <f t="shared" si="19"/>
        <v>0</v>
      </c>
      <c r="F36" s="25">
        <f t="shared" si="19"/>
        <v>0</v>
      </c>
      <c r="G36" s="96"/>
      <c r="H36" s="97"/>
      <c r="I36" s="97"/>
      <c r="J36" s="98"/>
      <c r="K36" s="9"/>
      <c r="L36" s="9"/>
      <c r="M36" s="8"/>
      <c r="N36" s="8"/>
      <c r="O36" s="9"/>
      <c r="P36" s="9"/>
      <c r="Q36" s="68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75"/>
    </row>
    <row r="37" spans="1:52" ht="16.5" thickBot="1">
      <c r="B37" s="10"/>
      <c r="C37" s="78"/>
      <c r="D37" s="5" t="s">
        <v>74</v>
      </c>
      <c r="E37" s="56"/>
      <c r="F37" s="56"/>
      <c r="G37" s="5"/>
      <c r="H37" s="5"/>
      <c r="I37" s="5"/>
      <c r="J37" s="47"/>
      <c r="K37" s="9"/>
      <c r="L37" s="9"/>
      <c r="M37" s="8"/>
      <c r="N37" s="8"/>
      <c r="O37" s="9"/>
      <c r="P37" s="9"/>
      <c r="Q37" s="68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75"/>
    </row>
    <row r="38" spans="1:52">
      <c r="B38" s="9"/>
      <c r="C38" s="77"/>
      <c r="D38" s="9"/>
      <c r="E38" s="8"/>
      <c r="F38" s="8"/>
      <c r="G38" s="9"/>
      <c r="H38" s="9"/>
      <c r="I38" s="9"/>
      <c r="J38" s="9"/>
      <c r="K38" s="9"/>
      <c r="L38" s="9"/>
      <c r="M38" s="8"/>
      <c r="N38" s="8"/>
      <c r="O38" s="9"/>
      <c r="P38" s="9"/>
      <c r="Q38" s="68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75"/>
    </row>
    <row r="39" spans="1:52">
      <c r="C39" s="79" t="s">
        <v>31</v>
      </c>
      <c r="D39" s="87"/>
      <c r="E39" s="8"/>
      <c r="F39" s="8"/>
      <c r="G39" s="9"/>
      <c r="H39" s="9"/>
      <c r="I39" s="9"/>
      <c r="J39" s="9"/>
      <c r="K39" s="9"/>
      <c r="L39" s="9"/>
      <c r="M39" s="8"/>
      <c r="N39" s="8"/>
      <c r="O39" s="9"/>
      <c r="P39" s="9"/>
      <c r="Q39" s="68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75"/>
    </row>
    <row r="40" spans="1:52">
      <c r="C40" s="79" t="s">
        <v>56</v>
      </c>
      <c r="D40" s="88"/>
      <c r="E40" s="8"/>
      <c r="F40" s="8"/>
      <c r="G40" s="9"/>
      <c r="H40" s="9"/>
      <c r="I40" s="9"/>
      <c r="J40" s="9"/>
      <c r="K40" s="9"/>
      <c r="L40" s="9"/>
      <c r="M40" s="8"/>
      <c r="N40" s="8"/>
      <c r="O40" s="9"/>
      <c r="P40" s="9"/>
      <c r="Q40" s="68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75"/>
    </row>
    <row r="41" spans="1:52">
      <c r="C41" s="79" t="s">
        <v>57</v>
      </c>
      <c r="D41" s="89"/>
      <c r="E41" s="8"/>
      <c r="F41" s="8"/>
      <c r="G41" s="9"/>
      <c r="H41" s="9"/>
      <c r="I41" s="9"/>
      <c r="J41" s="9"/>
      <c r="K41" s="9"/>
      <c r="L41" s="9"/>
      <c r="M41" s="8"/>
      <c r="N41" s="8"/>
      <c r="O41" s="9"/>
      <c r="P41" s="9"/>
      <c r="Q41" s="6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75"/>
    </row>
    <row r="42" spans="1:52">
      <c r="B42" s="9"/>
      <c r="C42" s="77"/>
      <c r="D42" s="9"/>
      <c r="E42" s="8"/>
      <c r="F42" s="8"/>
      <c r="G42" s="9"/>
      <c r="H42" s="9"/>
      <c r="I42" s="9"/>
      <c r="J42" s="9"/>
      <c r="K42" s="9"/>
      <c r="L42" s="80" t="s">
        <v>61</v>
      </c>
      <c r="M42" s="8"/>
      <c r="N42" s="8"/>
      <c r="O42" s="9"/>
      <c r="P42" s="9"/>
      <c r="Q42" s="68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75"/>
    </row>
    <row r="43" spans="1:52" ht="24.75" customHeight="1">
      <c r="B43" s="9"/>
      <c r="C43" s="77"/>
      <c r="D43" s="9"/>
      <c r="E43" s="8"/>
      <c r="F43" s="8"/>
      <c r="G43" s="9"/>
      <c r="H43" s="9"/>
      <c r="I43" s="9"/>
      <c r="J43" s="9"/>
      <c r="K43" s="9"/>
      <c r="L43" s="9"/>
      <c r="M43" s="8"/>
      <c r="N43" s="8"/>
      <c r="O43" s="9"/>
      <c r="P43" s="9"/>
      <c r="Q43" s="68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75"/>
    </row>
    <row r="44" spans="1:52">
      <c r="B44" s="9"/>
      <c r="C44" s="77"/>
      <c r="D44" s="9"/>
      <c r="E44" s="8"/>
      <c r="F44" s="8"/>
      <c r="G44" s="9"/>
      <c r="H44" s="9"/>
      <c r="I44" s="9"/>
      <c r="J44" s="9"/>
      <c r="K44" s="9"/>
      <c r="L44" s="9"/>
      <c r="M44" s="9"/>
      <c r="N44" s="8"/>
      <c r="O44" s="8"/>
      <c r="P44" s="9"/>
      <c r="Q44" s="68"/>
      <c r="R44" s="9"/>
      <c r="S44" s="9"/>
      <c r="T44" s="9"/>
      <c r="U44" s="68"/>
      <c r="V44" s="9"/>
      <c r="W44" s="9"/>
      <c r="X44" s="9"/>
      <c r="Y44" s="9"/>
      <c r="Z44" s="9"/>
      <c r="AA44" s="9"/>
      <c r="AB44" s="9"/>
      <c r="AC44" s="9"/>
      <c r="AD44" s="9"/>
      <c r="AE44" s="75"/>
    </row>
    <row r="45" spans="1:52" s="3" customFormat="1">
      <c r="A45" s="124"/>
      <c r="B45" s="68"/>
      <c r="C45" s="81"/>
      <c r="D45" s="82"/>
      <c r="E45" s="83"/>
      <c r="F45" s="83"/>
      <c r="G45" s="82"/>
      <c r="H45" s="82"/>
      <c r="I45" s="82"/>
      <c r="J45" s="82"/>
      <c r="K45" s="84" t="s">
        <v>58</v>
      </c>
      <c r="L45" s="82"/>
      <c r="M45" s="82"/>
      <c r="N45" s="83"/>
      <c r="O45" s="82"/>
      <c r="P45" s="82" t="s">
        <v>59</v>
      </c>
      <c r="Q45" s="82"/>
      <c r="R45" s="82"/>
      <c r="S45" s="82"/>
      <c r="T45" s="82"/>
      <c r="U45" s="82"/>
      <c r="V45" s="82"/>
      <c r="W45" s="82" t="s">
        <v>60</v>
      </c>
      <c r="X45" s="82"/>
      <c r="Y45" s="82"/>
      <c r="Z45" s="82"/>
      <c r="AA45" s="82"/>
      <c r="AB45" s="82"/>
      <c r="AC45" s="82"/>
      <c r="AD45" s="82"/>
      <c r="AE45" s="85"/>
      <c r="AV45" s="61"/>
      <c r="AW45" s="61"/>
      <c r="AX45" s="61"/>
      <c r="AY45" s="61"/>
      <c r="AZ45" s="61"/>
    </row>
    <row r="46" spans="1:52">
      <c r="B46" s="9"/>
      <c r="C46" s="9"/>
      <c r="D46" s="9"/>
      <c r="E46" s="8"/>
      <c r="F46" s="8"/>
      <c r="G46" s="9"/>
      <c r="H46" s="9"/>
      <c r="I46" s="9"/>
      <c r="J46" s="9"/>
      <c r="K46" s="9"/>
      <c r="L46" s="9"/>
      <c r="M46" s="9"/>
      <c r="N46" s="8"/>
      <c r="O46" s="8"/>
      <c r="P46" s="9"/>
      <c r="Q46" s="68"/>
      <c r="R46" s="9"/>
      <c r="S46" s="9"/>
      <c r="T46" s="9"/>
      <c r="U46" s="68"/>
      <c r="V46" s="9"/>
      <c r="W46" s="9"/>
      <c r="X46" s="9"/>
      <c r="Y46" s="9"/>
      <c r="Z46" s="9"/>
      <c r="AA46" s="9"/>
      <c r="AB46" s="9"/>
      <c r="AC46" s="9"/>
    </row>
    <row r="47" spans="1:52">
      <c r="B47" s="9"/>
      <c r="C47" s="9"/>
      <c r="D47" s="9"/>
      <c r="E47" s="8"/>
      <c r="F47" s="8"/>
      <c r="G47" s="9"/>
      <c r="H47" s="9"/>
      <c r="I47" s="9"/>
      <c r="J47" s="9"/>
      <c r="K47" s="9"/>
      <c r="L47" s="9"/>
      <c r="M47" s="8"/>
      <c r="N47" s="8"/>
      <c r="O47" s="9"/>
      <c r="P47" s="9"/>
      <c r="Q47" s="68"/>
      <c r="R47" s="9"/>
      <c r="S47" s="9"/>
      <c r="T47" s="9"/>
      <c r="U47" s="9"/>
      <c r="V47" s="9"/>
      <c r="X47" s="9"/>
      <c r="Y47" s="9"/>
      <c r="Z47" s="9"/>
      <c r="AA47" s="9"/>
      <c r="AB47" s="9"/>
      <c r="AC47" s="9"/>
    </row>
    <row r="48" spans="1:52">
      <c r="B48" s="9"/>
      <c r="C48" s="9"/>
      <c r="D48" s="9"/>
      <c r="E48" s="8"/>
      <c r="F48" s="8"/>
      <c r="G48" s="9"/>
      <c r="H48" s="9"/>
      <c r="I48" s="9"/>
      <c r="J48" s="9"/>
      <c r="K48" s="9"/>
      <c r="L48" s="9"/>
      <c r="M48" s="8"/>
      <c r="N48" s="8"/>
      <c r="O48" s="9"/>
      <c r="P48" s="9"/>
      <c r="Q48" s="68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:29">
      <c r="B49" s="9"/>
      <c r="C49" s="9"/>
      <c r="D49" s="9"/>
      <c r="E49" s="8"/>
      <c r="F49" s="8"/>
      <c r="G49" s="9"/>
      <c r="H49" s="9"/>
      <c r="I49" s="9"/>
      <c r="J49" s="9"/>
      <c r="K49" s="9"/>
      <c r="L49" s="9"/>
      <c r="M49" s="8"/>
      <c r="N49" s="8"/>
      <c r="O49" s="9"/>
      <c r="P49" s="9"/>
      <c r="Q49" s="68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:29">
      <c r="B50" s="9"/>
      <c r="C50" s="9"/>
      <c r="D50" s="9"/>
      <c r="E50" s="8"/>
      <c r="F50" s="8"/>
      <c r="G50" s="9"/>
      <c r="H50" s="9"/>
      <c r="I50" s="9"/>
      <c r="J50" s="9"/>
    </row>
    <row r="51" spans="2:29">
      <c r="B51" s="9"/>
      <c r="C51" s="9"/>
      <c r="D51" s="9"/>
      <c r="E51" s="8"/>
      <c r="F51" s="8"/>
      <c r="G51" s="9"/>
      <c r="H51" s="9"/>
      <c r="I51" s="9"/>
      <c r="J51" s="9"/>
    </row>
    <row r="52" spans="2:29">
      <c r="B52" s="9"/>
      <c r="C52" s="9"/>
      <c r="D52" s="9"/>
      <c r="E52" s="8"/>
      <c r="F52" s="8"/>
      <c r="G52" s="9"/>
      <c r="H52" s="9"/>
      <c r="I52" s="9"/>
      <c r="J52" s="9"/>
    </row>
    <row r="53" spans="2:29">
      <c r="B53" s="9"/>
      <c r="C53" s="9"/>
      <c r="D53" s="9"/>
      <c r="E53" s="8"/>
      <c r="F53" s="8"/>
      <c r="G53" s="9"/>
      <c r="H53" s="9"/>
      <c r="I53" s="9"/>
      <c r="J53" s="9"/>
    </row>
    <row r="54" spans="2:29">
      <c r="B54" s="9"/>
      <c r="C54" s="9"/>
      <c r="D54" s="9"/>
      <c r="E54" s="8"/>
      <c r="F54" s="8"/>
      <c r="G54" s="9"/>
      <c r="H54" s="9"/>
      <c r="I54" s="9"/>
      <c r="J54" s="9"/>
    </row>
    <row r="55" spans="2:29">
      <c r="B55" s="9"/>
      <c r="C55" s="9"/>
      <c r="D55" s="9"/>
      <c r="E55" s="8"/>
      <c r="F55" s="8"/>
      <c r="G55" s="9"/>
      <c r="H55" s="9"/>
      <c r="I55" s="9"/>
      <c r="J55" s="9"/>
    </row>
    <row r="56" spans="2:29">
      <c r="B56" s="9"/>
      <c r="C56" s="9"/>
      <c r="D56" s="9"/>
      <c r="E56" s="8"/>
      <c r="F56" s="8"/>
      <c r="G56" s="9"/>
      <c r="H56" s="9"/>
      <c r="I56" s="9"/>
      <c r="J56" s="9"/>
    </row>
    <row r="57" spans="2:29">
      <c r="B57" s="9"/>
      <c r="C57" s="9"/>
      <c r="D57" s="9"/>
      <c r="E57" s="8"/>
      <c r="F57" s="8"/>
      <c r="G57" s="9"/>
      <c r="H57" s="9"/>
      <c r="I57" s="9"/>
      <c r="J57" s="9"/>
    </row>
    <row r="58" spans="2:29">
      <c r="B58" s="9"/>
      <c r="C58" s="9"/>
      <c r="D58" s="9"/>
      <c r="E58" s="8"/>
      <c r="F58" s="8"/>
      <c r="G58" s="9"/>
      <c r="H58" s="9"/>
      <c r="I58" s="9"/>
      <c r="J58" s="9"/>
    </row>
    <row r="59" spans="2:29">
      <c r="B59" s="9"/>
      <c r="C59" s="9"/>
      <c r="D59" s="9"/>
      <c r="E59" s="8"/>
      <c r="F59" s="8"/>
      <c r="G59" s="9"/>
      <c r="H59" s="9"/>
      <c r="I59" s="9"/>
      <c r="J59" s="9"/>
    </row>
    <row r="60" spans="2:29">
      <c r="B60" s="9"/>
      <c r="C60" s="9"/>
      <c r="D60" s="9"/>
      <c r="E60" s="8"/>
      <c r="F60" s="8"/>
      <c r="G60" s="9"/>
      <c r="H60" s="9"/>
      <c r="I60" s="9"/>
      <c r="J60" s="9"/>
    </row>
    <row r="61" spans="2:29">
      <c r="B61" s="9"/>
      <c r="C61" s="9"/>
      <c r="D61" s="9"/>
      <c r="E61" s="8"/>
      <c r="F61" s="8"/>
      <c r="G61" s="9"/>
      <c r="H61" s="9"/>
      <c r="I61" s="9"/>
      <c r="J61" s="9"/>
    </row>
    <row r="65" spans="2:26">
      <c r="Q65" s="9">
        <f>SUM(Q15:Q32)</f>
        <v>170</v>
      </c>
      <c r="R65" s="9">
        <f t="shared" ref="R65:Z65" si="20">SUM(R15:R32)</f>
        <v>171</v>
      </c>
      <c r="S65" s="9">
        <f t="shared" si="20"/>
        <v>165</v>
      </c>
      <c r="T65" s="9">
        <f t="shared" si="20"/>
        <v>152</v>
      </c>
      <c r="U65" s="9">
        <f t="shared" si="20"/>
        <v>176</v>
      </c>
      <c r="V65" s="9">
        <f t="shared" si="20"/>
        <v>171</v>
      </c>
      <c r="W65" s="9">
        <f t="shared" si="20"/>
        <v>151</v>
      </c>
      <c r="X65" s="9">
        <f t="shared" si="20"/>
        <v>182</v>
      </c>
      <c r="Y65" s="9">
        <f t="shared" si="20"/>
        <v>56</v>
      </c>
      <c r="Z65" s="9">
        <f t="shared" si="20"/>
        <v>46</v>
      </c>
    </row>
    <row r="67" spans="2:26" ht="16.5" thickBot="1"/>
    <row r="68" spans="2:26">
      <c r="E68" s="340" t="s">
        <v>46</v>
      </c>
      <c r="F68" s="341"/>
      <c r="G68" s="341"/>
      <c r="H68" s="342"/>
      <c r="I68" s="340" t="s">
        <v>47</v>
      </c>
      <c r="J68" s="341"/>
      <c r="K68" s="341"/>
      <c r="L68" s="342"/>
      <c r="M68" s="54"/>
      <c r="N68" s="55"/>
    </row>
    <row r="69" spans="2:26" ht="16.5" thickBot="1">
      <c r="B69" s="1" t="s">
        <v>44</v>
      </c>
      <c r="D69" s="1" t="s">
        <v>45</v>
      </c>
      <c r="E69" s="60">
        <v>1</v>
      </c>
      <c r="F69" s="56">
        <v>2</v>
      </c>
      <c r="G69" s="5">
        <v>3</v>
      </c>
      <c r="H69" s="47">
        <v>4</v>
      </c>
      <c r="I69" s="10">
        <v>1</v>
      </c>
      <c r="J69" s="5">
        <v>2</v>
      </c>
      <c r="K69" s="5">
        <v>3</v>
      </c>
      <c r="L69" s="47">
        <v>4</v>
      </c>
      <c r="M69" s="56" t="s">
        <v>48</v>
      </c>
      <c r="N69" s="57" t="s">
        <v>49</v>
      </c>
    </row>
    <row r="70" spans="2:26">
      <c r="D70" s="1" t="str">
        <f>D6</f>
        <v>Alexy Ján</v>
      </c>
      <c r="E70" s="58">
        <f>IF(ISERROR(VLOOKUP(D70,$O$17:$AE$20,15,0))=TRUE,0,IF(OR(VLOOKUP(D70,$O$17:$AE$20,17,0)="wo",VLOOKUP(D70,$O$17:$AE$20,17,0)="ow"),0,VLOOKUP(D70,$O$17:$AE$20,15,0)))</f>
        <v>0</v>
      </c>
      <c r="F70" s="54">
        <f>IF(ISERROR(VLOOKUP(D70,$O$21:$AE$24,15,0))=TRUE,0,IF(OR(VLOOKUP(D70,$O$21:$AE$24,17,0)="wo",VLOOKUP(D70,$O$21:$AE$24,17,0)="ow"),0,VLOOKUP(D70,$O$21:$AE$24,15,0)))</f>
        <v>0</v>
      </c>
      <c r="G70" s="4">
        <f>IF(ISERROR(VLOOKUP(D70,$O$25:$AE$28,15,0))=TRUE,0,IF(OR(VLOOKUP(D70,$O$25:$AE$28,17,0)="wo",VLOOKUP(D70,$O$25:$AE$28,17,0)="ow"),0,VLOOKUP(D70,$O$25:$AE$28,15,0)))</f>
        <v>1</v>
      </c>
      <c r="H70" s="44">
        <f>IF(ISERROR(VLOOKUP(D70,$O$29:$AE$32,15,0))=TRUE,0,IF(OR(VLOOKUP(D70,$O$29:$AE$32,17,0)="wo",VLOOKUP(D70,$O$29:$AE$32,17,0)="ow"),0,VLOOKUP(D70,$O$29:$AE$32,15,0)))</f>
        <v>1</v>
      </c>
      <c r="I70" s="58">
        <f>IF(ISERROR(VLOOKUP(D70,$O$17:$AE$20,16,0))=TRUE,0,IF(OR(VLOOKUP(D70,$O$17:$AE$20,17,0)="wo",VLOOKUP(D70,$O$17:$AE$20,17,0)="ow"),0,VLOOKUP(D70,$O$17:$AE$20,16,0)))</f>
        <v>1</v>
      </c>
      <c r="J70" s="54">
        <f>IF(ISERROR(VLOOKUP(D70,$O$21:$AE$24,16,0))=TRUE,0,IF(OR(VLOOKUP(D70,$O$21:$AE$24,17,0)="wo",VLOOKUP(D70,$O$21:$AE$24,17,0)="ow"),0,VLOOKUP(D70,$O$21:$AE$24,16,0)))</f>
        <v>1</v>
      </c>
      <c r="K70" s="4">
        <f>IF(ISERROR(VLOOKUP(D70,$O$25:$AE$28,16,0))=TRUE,0,IF(OR(VLOOKUP(D70,$O$25:$AE$28,17,0)="wo",VLOOKUP(D70,$O$25:$AE$28,17,0)="ow"),0,VLOOKUP(D70,$O$25:$AE$28,16,0)))</f>
        <v>0</v>
      </c>
      <c r="L70" s="44">
        <f>IF(ISERROR(VLOOKUP(D70,$O$29:$AE$32,16,0))=TRUE,0,IF(OR(VLOOKUP(D70,$O$29:$AE$32,17,0)="wo",VLOOKUP(D70,$O$29:$AE$32,17,0)="ow"),0,VLOOKUP(D70,$O$29:$AE$32,16,0)))</f>
        <v>0</v>
      </c>
      <c r="M70" s="58">
        <f>SUM(E70:H70)</f>
        <v>2</v>
      </c>
      <c r="N70" s="55">
        <f>SUM(I70:L70)</f>
        <v>2</v>
      </c>
    </row>
    <row r="71" spans="2:26">
      <c r="D71" s="1" t="str">
        <f>D7</f>
        <v>Pisarčík Daniel</v>
      </c>
      <c r="E71" s="59">
        <f t="shared" ref="E71:E77" si="21">IF(ISERROR(VLOOKUP(D71,$O$17:$AE$20,15,0))=TRUE,0,IF(OR(VLOOKUP(D71,$O$17:$AE$20,17,0)="wo",VLOOKUP(D71,$O$17:$AE$20,17,0)="ow"),0,VLOOKUP(D71,$O$17:$AE$20,15,0)))</f>
        <v>0</v>
      </c>
      <c r="F71" s="8">
        <f t="shared" ref="F71:F77" si="22">IF(ISERROR(VLOOKUP(D71,$O$21:$AE$24,15,0))=TRUE,0,IF(OR(VLOOKUP(D71,$O$21:$AE$24,17,0)="wo",VLOOKUP(D71,$O$21:$AE$24,17,0)="ow"),0,VLOOKUP(D71,$O$21:$AE$24,15,0)))</f>
        <v>0</v>
      </c>
      <c r="G71" s="9">
        <f t="shared" ref="G71:G77" si="23">IF(ISERROR(VLOOKUP(D71,$O$25:$AE$28,15,0))=TRUE,0,IF(OR(VLOOKUP(D71,$O$25:$AE$28,17,0)="wo",VLOOKUP(D71,$O$25:$AE$28,17,0)="ow"),0,VLOOKUP(D71,$O$25:$AE$28,15,0)))</f>
        <v>1</v>
      </c>
      <c r="H71" s="45">
        <f t="shared" ref="H71:H77" si="24">IF(ISERROR(VLOOKUP(D71,$O$29:$AE$32,15,0))=TRUE,0,IF(OR(VLOOKUP(D71,$O$29:$AE$32,17,0)="wo",VLOOKUP(D71,$O$29:$AE$32,17,0)="ow"),0,VLOOKUP(D71,$O$29:$AE$32,15,0)))</f>
        <v>0</v>
      </c>
      <c r="I71" s="7">
        <f t="shared" ref="I71:I77" si="25">IF(ISERROR(VLOOKUP(D71,$O$17:$AE$20,16,0))=TRUE,0,IF(OR(VLOOKUP(D71,$O$17:$AE$20,17,0)="wo",VLOOKUP(D71,$O$17:$AE$20,17,0)="ow"),0,VLOOKUP(D71,$O$17:$AE$20,16,0)))</f>
        <v>1</v>
      </c>
      <c r="J71" s="9">
        <f t="shared" ref="J71:J77" si="26">IF(ISERROR(VLOOKUP(D71,$O$21:$AE$24,16,0))=TRUE,0,IF(OR(VLOOKUP(D71,$O$21:$AE$24,17,0)="wo",VLOOKUP(D71,$O$21:$AE$24,17,0)="ow"),0,VLOOKUP(D71,$O$21:$AE$24,16,0)))</f>
        <v>1</v>
      </c>
      <c r="K71" s="9">
        <f t="shared" ref="K71:K77" si="27">IF(ISERROR(VLOOKUP(D71,$O$25:$AE$28,16,0))=TRUE,0,IF(OR(VLOOKUP(D71,$O$25:$AE$28,17,0)="wo",VLOOKUP(D71,$O$25:$AE$28,17,0)="ow"),0,VLOOKUP(D71,$O$25:$AE$28,16,0)))</f>
        <v>0</v>
      </c>
      <c r="L71" s="45">
        <f t="shared" ref="L71:L77" si="28">IF(ISERROR(VLOOKUP(D71,$O$29:$AE$32,16,0))=TRUE,0,IF(OR(VLOOKUP(D71,$O$29:$AE$32,17,0)="wo",VLOOKUP(D71,$O$29:$AE$32,17,0)="ow"),0,VLOOKUP(D71,$O$29:$AE$32,16,0)))</f>
        <v>1</v>
      </c>
      <c r="M71" s="59">
        <f t="shared" ref="M71:M77" si="29">SUM(E71:H71)</f>
        <v>1</v>
      </c>
      <c r="N71" s="46">
        <f t="shared" ref="N71:N77" si="30">SUM(I71:L71)</f>
        <v>3</v>
      </c>
    </row>
    <row r="72" spans="2:26">
      <c r="D72" s="1" t="str">
        <f>D8</f>
        <v>Švec Lukáš</v>
      </c>
      <c r="E72" s="59">
        <f t="shared" si="21"/>
        <v>0</v>
      </c>
      <c r="F72" s="8">
        <f t="shared" si="22"/>
        <v>1</v>
      </c>
      <c r="G72" s="9">
        <f t="shared" si="23"/>
        <v>0</v>
      </c>
      <c r="H72" s="45">
        <f t="shared" si="24"/>
        <v>0</v>
      </c>
      <c r="I72" s="7">
        <f t="shared" si="25"/>
        <v>1</v>
      </c>
      <c r="J72" s="9">
        <f t="shared" si="26"/>
        <v>0</v>
      </c>
      <c r="K72" s="9">
        <f t="shared" si="27"/>
        <v>1</v>
      </c>
      <c r="L72" s="45">
        <f t="shared" si="28"/>
        <v>1</v>
      </c>
      <c r="M72" s="59">
        <f t="shared" si="29"/>
        <v>1</v>
      </c>
      <c r="N72" s="46">
        <f t="shared" si="30"/>
        <v>3</v>
      </c>
    </row>
    <row r="73" spans="2:26" ht="16.5" thickBot="1">
      <c r="D73" s="1" t="str">
        <f>D9</f>
        <v>Červenka Milan</v>
      </c>
      <c r="E73" s="60">
        <f t="shared" si="21"/>
        <v>1</v>
      </c>
      <c r="F73" s="56">
        <f t="shared" si="22"/>
        <v>1</v>
      </c>
      <c r="G73" s="5">
        <f t="shared" si="23"/>
        <v>0</v>
      </c>
      <c r="H73" s="47">
        <f t="shared" si="24"/>
        <v>0</v>
      </c>
      <c r="I73" s="10">
        <f t="shared" si="25"/>
        <v>0</v>
      </c>
      <c r="J73" s="5">
        <f t="shared" si="26"/>
        <v>0</v>
      </c>
      <c r="K73" s="5">
        <f t="shared" si="27"/>
        <v>1</v>
      </c>
      <c r="L73" s="47">
        <f t="shared" si="28"/>
        <v>1</v>
      </c>
      <c r="M73" s="60">
        <f t="shared" si="29"/>
        <v>2</v>
      </c>
      <c r="N73" s="57">
        <f t="shared" si="30"/>
        <v>2</v>
      </c>
    </row>
    <row r="74" spans="2:26">
      <c r="D74" s="1" t="str">
        <f>D15</f>
        <v>Vitáloš Jaroslav</v>
      </c>
      <c r="E74" s="58">
        <f t="shared" si="21"/>
        <v>0</v>
      </c>
      <c r="F74" s="54">
        <f t="shared" si="22"/>
        <v>0</v>
      </c>
      <c r="G74" s="4">
        <f t="shared" si="23"/>
        <v>0</v>
      </c>
      <c r="H74" s="44">
        <f t="shared" si="24"/>
        <v>0</v>
      </c>
      <c r="I74" s="6">
        <f t="shared" si="25"/>
        <v>0</v>
      </c>
      <c r="J74" s="4">
        <f t="shared" si="26"/>
        <v>0</v>
      </c>
      <c r="K74" s="4">
        <f t="shared" si="27"/>
        <v>0</v>
      </c>
      <c r="L74" s="44">
        <f t="shared" si="28"/>
        <v>0</v>
      </c>
      <c r="M74" s="59">
        <f t="shared" si="29"/>
        <v>0</v>
      </c>
      <c r="N74" s="46">
        <f t="shared" si="30"/>
        <v>0</v>
      </c>
    </row>
    <row r="75" spans="2:26">
      <c r="D75" s="1" t="str">
        <f>D16</f>
        <v xml:space="preserve"> </v>
      </c>
      <c r="E75" s="59">
        <f t="shared" si="21"/>
        <v>0</v>
      </c>
      <c r="F75" s="8">
        <f t="shared" si="22"/>
        <v>0</v>
      </c>
      <c r="G75" s="9">
        <f t="shared" si="23"/>
        <v>0</v>
      </c>
      <c r="H75" s="45">
        <f t="shared" si="24"/>
        <v>0</v>
      </c>
      <c r="I75" s="7">
        <f t="shared" si="25"/>
        <v>0</v>
      </c>
      <c r="J75" s="9">
        <f t="shared" si="26"/>
        <v>0</v>
      </c>
      <c r="K75" s="9">
        <f t="shared" si="27"/>
        <v>0</v>
      </c>
      <c r="L75" s="45">
        <f t="shared" si="28"/>
        <v>0</v>
      </c>
      <c r="M75" s="59">
        <f t="shared" si="29"/>
        <v>0</v>
      </c>
      <c r="N75" s="46">
        <f t="shared" si="30"/>
        <v>0</v>
      </c>
    </row>
    <row r="76" spans="2:26">
      <c r="D76" s="1" t="str">
        <f>D17</f>
        <v xml:space="preserve"> </v>
      </c>
      <c r="E76" s="59">
        <f t="shared" si="21"/>
        <v>0</v>
      </c>
      <c r="F76" s="8">
        <f t="shared" si="22"/>
        <v>0</v>
      </c>
      <c r="G76" s="9">
        <f t="shared" si="23"/>
        <v>0</v>
      </c>
      <c r="H76" s="45">
        <f t="shared" si="24"/>
        <v>0</v>
      </c>
      <c r="I76" s="7">
        <f t="shared" si="25"/>
        <v>0</v>
      </c>
      <c r="J76" s="9">
        <f t="shared" si="26"/>
        <v>0</v>
      </c>
      <c r="K76" s="9">
        <f t="shared" si="27"/>
        <v>0</v>
      </c>
      <c r="L76" s="45">
        <f t="shared" si="28"/>
        <v>0</v>
      </c>
      <c r="M76" s="59">
        <f t="shared" si="29"/>
        <v>0</v>
      </c>
      <c r="N76" s="46">
        <f t="shared" si="30"/>
        <v>0</v>
      </c>
    </row>
    <row r="77" spans="2:26" ht="16.5" thickBot="1">
      <c r="D77" s="1" t="str">
        <f>D18</f>
        <v xml:space="preserve"> </v>
      </c>
      <c r="E77" s="60">
        <f t="shared" si="21"/>
        <v>0</v>
      </c>
      <c r="F77" s="56">
        <f t="shared" si="22"/>
        <v>0</v>
      </c>
      <c r="G77" s="5">
        <f t="shared" si="23"/>
        <v>0</v>
      </c>
      <c r="H77" s="47">
        <f t="shared" si="24"/>
        <v>0</v>
      </c>
      <c r="I77" s="10">
        <f t="shared" si="25"/>
        <v>0</v>
      </c>
      <c r="J77" s="5">
        <f t="shared" si="26"/>
        <v>0</v>
      </c>
      <c r="K77" s="5">
        <f t="shared" si="27"/>
        <v>0</v>
      </c>
      <c r="L77" s="47">
        <f t="shared" si="28"/>
        <v>0</v>
      </c>
      <c r="M77" s="60">
        <f t="shared" si="29"/>
        <v>0</v>
      </c>
      <c r="N77" s="57">
        <f t="shared" si="30"/>
        <v>0</v>
      </c>
    </row>
    <row r="79" spans="2:26" ht="16.5" thickBot="1"/>
    <row r="80" spans="2:26">
      <c r="E80" s="340" t="s">
        <v>46</v>
      </c>
      <c r="F80" s="341"/>
      <c r="G80" s="341"/>
      <c r="H80" s="342"/>
      <c r="I80" s="340" t="s">
        <v>47</v>
      </c>
      <c r="J80" s="341"/>
      <c r="K80" s="341"/>
      <c r="L80" s="342"/>
      <c r="M80" s="54"/>
      <c r="N80" s="55"/>
    </row>
    <row r="81" spans="2:14" ht="16.5" thickBot="1">
      <c r="B81" s="1" t="s">
        <v>44</v>
      </c>
      <c r="D81" s="1" t="s">
        <v>14</v>
      </c>
      <c r="E81" s="60">
        <v>1</v>
      </c>
      <c r="F81" s="56">
        <v>2</v>
      </c>
      <c r="G81" s="5">
        <v>3</v>
      </c>
      <c r="H81" s="47">
        <v>4</v>
      </c>
      <c r="I81" s="10">
        <v>1</v>
      </c>
      <c r="J81" s="5">
        <v>2</v>
      </c>
      <c r="K81" s="5">
        <v>3</v>
      </c>
      <c r="L81" s="47">
        <v>4</v>
      </c>
      <c r="M81" s="56" t="s">
        <v>48</v>
      </c>
      <c r="N81" s="57" t="s">
        <v>49</v>
      </c>
    </row>
    <row r="82" spans="2:14">
      <c r="D82" s="1" t="str">
        <f>D24</f>
        <v>Masaryk Michal</v>
      </c>
      <c r="E82" s="58">
        <f>IF(ISERROR(VLOOKUP(D82,$P$16:$AE$20,15,0))=TRUE,0,IF(OR(VLOOKUP(D82,$P$16:$AE$20,16,0)="wo",VLOOKUP(D82,$P$16:$AE$20,16,0)="ow"),0,VLOOKUP(D82,$P$16:$AE$20,15,0)))</f>
        <v>1</v>
      </c>
      <c r="F82" s="54">
        <f>IF(ISERROR(VLOOKUP(D82,$P$21:$AE$24,15,0))=TRUE,0,IF(OR(VLOOKUP(D82,$P$21:$AE$24,16,0)="wo",VLOOKUP(D82,$P$21:$AE$24,16,0)="ow"),0,VLOOKUP(D82,$P$21:$AE$24,15,0)))</f>
        <v>1</v>
      </c>
      <c r="G82" s="4">
        <f>IF(ISERROR(VLOOKUP(D82,$P$25:$AE$28,15,0))=TRUE,0,IF(OR(VLOOKUP(D82,$P$25:$AE$28,16,0)="wo",VLOOKUP(D82,$P$25:$AE$28,16,0)="ow"),0,VLOOKUP(D82,$P$25:$AE$28,15,0)))</f>
        <v>1</v>
      </c>
      <c r="H82" s="44">
        <f>IF(ISERROR(VLOOKUP(D82,$P$29:$AE$32,15,0))=TRUE,0,IF(OR(VLOOKUP(D82,$P$29:$AE$32,16,0)="wo",VLOOKUP(D82,$P$29:$AE$32,16,0)="ow"),0,VLOOKUP(D82,$P$29:$AE$32,15,0)))</f>
        <v>1</v>
      </c>
      <c r="I82" s="58">
        <f>IF(ISERROR(VLOOKUP(D82,$P$16:$AE$20,14,0))=TRUE,0,IF(OR(VLOOKUP(D82,$P$16:$AE$20,16,0)="wo",VLOOKUP(D82,$P$16:$AE$20,16,0)="ow"),0,VLOOKUP(D82,$P$16:$AE$20,14,0)))</f>
        <v>0</v>
      </c>
      <c r="J82" s="54">
        <f>IF(ISERROR(VLOOKUP(D82,$P$21:$AE$24,14,0))=TRUE,0,IF(OR(VLOOKUP(D82,$P$21:$AE$24,16,0)="wo",VLOOKUP(D82,$P$21:$AE$24,16,0)="ow"),0,VLOOKUP(D82,$P$21:$AE$24,14,0)))</f>
        <v>0</v>
      </c>
      <c r="K82" s="4">
        <f>IF(ISERROR(VLOOKUP(D82,$P$25:$AE$28,14,0))=TRUE,0,IF(OR(VLOOKUP(D82,$P$25:$AE$28,16,0)="wo",VLOOKUP(D82,$P$25:$AE$28,16,0)="ow"),0,VLOOKUP(D82,$P$25:$AE$28,14,0)))</f>
        <v>0</v>
      </c>
      <c r="L82" s="44">
        <f>IF(ISERROR(VLOOKUP(D82,$P$29:$AE$32,14,0))=TRUE,0,IF(OR(VLOOKUP(D82,$P$29:$AE$32,16,0)="wo",VLOOKUP(D82,$P$29:$AE$32,16,0)="ow"),0,VLOOKUP(D82,$P$29:$AE$32,14,0)))</f>
        <v>0</v>
      </c>
      <c r="M82" s="58">
        <f>SUM(E82:H82)</f>
        <v>4</v>
      </c>
      <c r="N82" s="55">
        <f>SUM(I82:L82)</f>
        <v>0</v>
      </c>
    </row>
    <row r="83" spans="2:14">
      <c r="D83" s="1" t="str">
        <f>D25</f>
        <v>Kleberc Štefan</v>
      </c>
      <c r="E83" s="59">
        <f t="shared" ref="E83:E89" si="31">IF(ISERROR(VLOOKUP(D83,$P$16:$AE$20,15,0))=TRUE,0,IF(OR(VLOOKUP(D83,$P$16:$AE$20,16,0)="wo",VLOOKUP(D83,$P$16:$AE$20,16,0)="ow"),0,VLOOKUP(D83,$P$16:$AE$20,15,0)))</f>
        <v>1</v>
      </c>
      <c r="F83" s="8">
        <f t="shared" ref="F83:F89" si="32">IF(ISERROR(VLOOKUP(D83,$P$21:$AE$24,15,0))=TRUE,0,IF(OR(VLOOKUP(D83,$P$21:$AE$24,16,0)="wo",VLOOKUP(D83,$P$21:$AE$24,16,0)="ow"),0,VLOOKUP(D83,$P$21:$AE$24,15,0)))</f>
        <v>0</v>
      </c>
      <c r="G83" s="9">
        <f t="shared" ref="G83:G89" si="33">IF(ISERROR(VLOOKUP(D83,$P$25:$AE$28,15,0))=TRUE,0,IF(OR(VLOOKUP(D83,$P$25:$AE$28,16,0)="wo",VLOOKUP(D83,$P$25:$AE$28,16,0)="ow"),0,VLOOKUP(D83,$P$25:$AE$28,15,0)))</f>
        <v>1</v>
      </c>
      <c r="H83" s="45">
        <f t="shared" ref="H83:H89" si="34">IF(ISERROR(VLOOKUP(D83,$P$29:$AE$32,15,0))=TRUE,0,IF(OR(VLOOKUP(D83,$P$29:$AE$32,16,0)="wo",VLOOKUP(D83,$P$29:$AE$32,16,0)="ow"),0,VLOOKUP(D83,$P$29:$AE$32,15,0)))</f>
        <v>0</v>
      </c>
      <c r="I83" s="7">
        <f t="shared" ref="I83:I89" si="35">IF(ISERROR(VLOOKUP(D83,$P$16:$AE$20,14,0))=TRUE,0,IF(OR(VLOOKUP(D83,$P$16:$AE$20,16,0)="wo",VLOOKUP(D83,$P$16:$AE$20,16,0)="ow"),0,VLOOKUP(D83,$P$16:$AE$20,14,0)))</f>
        <v>0</v>
      </c>
      <c r="J83" s="9">
        <f t="shared" ref="J83:J89" si="36">IF(ISERROR(VLOOKUP(D83,$P$21:$AE$24,14,0))=TRUE,0,IF(OR(VLOOKUP(D83,$P$21:$AE$24,16,0)="wo",VLOOKUP(D83,$P$21:$AE$24,16,0)="ow"),0,VLOOKUP(D83,$P$21:$AE$24,14,0)))</f>
        <v>1</v>
      </c>
      <c r="K83" s="9">
        <f t="shared" ref="K83:K89" si="37">IF(ISERROR(VLOOKUP(D83,$P$25:$AE$28,14,0))=TRUE,0,IF(OR(VLOOKUP(D83,$P$25:$AE$28,16,0)="wo",VLOOKUP(D83,$P$25:$AE$28,16,0)="ow"),0,VLOOKUP(D83,$P$25:$AE$28,14,0)))</f>
        <v>0</v>
      </c>
      <c r="L83" s="45">
        <f t="shared" ref="L83:L89" si="38">IF(ISERROR(VLOOKUP(D83,$P$29:$AE$32,14,0))=TRUE,0,IF(OR(VLOOKUP(D83,$P$29:$AE$32,16,0)="wo",VLOOKUP(D83,$P$29:$AE$32,16,0)="ow"),0,VLOOKUP(D83,$P$29:$AE$32,14,0)))</f>
        <v>1</v>
      </c>
      <c r="M83" s="59">
        <f t="shared" ref="M83:M89" si="39">SUM(E83:H83)</f>
        <v>2</v>
      </c>
      <c r="N83" s="46">
        <f t="shared" ref="N83:N89" si="40">SUM(I83:L83)</f>
        <v>2</v>
      </c>
    </row>
    <row r="84" spans="2:14">
      <c r="D84" s="1" t="str">
        <f>D26</f>
        <v>Hajduk Roman</v>
      </c>
      <c r="E84" s="59">
        <f t="shared" si="31"/>
        <v>1</v>
      </c>
      <c r="F84" s="8">
        <f t="shared" si="32"/>
        <v>0</v>
      </c>
      <c r="G84" s="9">
        <f t="shared" si="33"/>
        <v>0</v>
      </c>
      <c r="H84" s="45">
        <f t="shared" si="34"/>
        <v>1</v>
      </c>
      <c r="I84" s="7">
        <f t="shared" si="35"/>
        <v>0</v>
      </c>
      <c r="J84" s="9">
        <f t="shared" si="36"/>
        <v>1</v>
      </c>
      <c r="K84" s="9">
        <f t="shared" si="37"/>
        <v>1</v>
      </c>
      <c r="L84" s="45">
        <f t="shared" si="38"/>
        <v>0</v>
      </c>
      <c r="M84" s="59">
        <f t="shared" si="39"/>
        <v>2</v>
      </c>
      <c r="N84" s="46">
        <f t="shared" si="40"/>
        <v>2</v>
      </c>
    </row>
    <row r="85" spans="2:14" ht="16.5" thickBot="1">
      <c r="D85" s="1" t="str">
        <f>D27</f>
        <v>Žilinec Ľuboš</v>
      </c>
      <c r="E85" s="60">
        <f t="shared" si="31"/>
        <v>0</v>
      </c>
      <c r="F85" s="56">
        <f t="shared" si="32"/>
        <v>1</v>
      </c>
      <c r="G85" s="5">
        <f t="shared" si="33"/>
        <v>0</v>
      </c>
      <c r="H85" s="47">
        <f t="shared" si="34"/>
        <v>1</v>
      </c>
      <c r="I85" s="10">
        <f t="shared" si="35"/>
        <v>1</v>
      </c>
      <c r="J85" s="5">
        <f t="shared" si="36"/>
        <v>0</v>
      </c>
      <c r="K85" s="5">
        <f t="shared" si="37"/>
        <v>1</v>
      </c>
      <c r="L85" s="47">
        <f t="shared" si="38"/>
        <v>0</v>
      </c>
      <c r="M85" s="60">
        <f t="shared" si="39"/>
        <v>2</v>
      </c>
      <c r="N85" s="57">
        <f t="shared" si="40"/>
        <v>2</v>
      </c>
    </row>
    <row r="86" spans="2:14">
      <c r="D86" s="1" t="str">
        <f>D33</f>
        <v xml:space="preserve"> </v>
      </c>
      <c r="E86" s="58">
        <f t="shared" si="31"/>
        <v>0</v>
      </c>
      <c r="F86" s="54">
        <f t="shared" si="32"/>
        <v>0</v>
      </c>
      <c r="G86" s="4">
        <f t="shared" si="33"/>
        <v>0</v>
      </c>
      <c r="H86" s="44">
        <f t="shared" si="34"/>
        <v>0</v>
      </c>
      <c r="I86" s="6">
        <f t="shared" si="35"/>
        <v>0</v>
      </c>
      <c r="J86" s="4">
        <f t="shared" si="36"/>
        <v>0</v>
      </c>
      <c r="K86" s="4">
        <f t="shared" si="37"/>
        <v>0</v>
      </c>
      <c r="L86" s="44">
        <f t="shared" si="38"/>
        <v>0</v>
      </c>
      <c r="M86" s="59">
        <f>SUM(E86:H86)</f>
        <v>0</v>
      </c>
      <c r="N86" s="46">
        <f t="shared" si="40"/>
        <v>0</v>
      </c>
    </row>
    <row r="87" spans="2:14">
      <c r="D87" s="1" t="str">
        <f>D34</f>
        <v xml:space="preserve"> </v>
      </c>
      <c r="E87" s="59">
        <f t="shared" si="31"/>
        <v>0</v>
      </c>
      <c r="F87" s="8">
        <f t="shared" si="32"/>
        <v>0</v>
      </c>
      <c r="G87" s="9">
        <f t="shared" si="33"/>
        <v>0</v>
      </c>
      <c r="H87" s="45">
        <f t="shared" si="34"/>
        <v>0</v>
      </c>
      <c r="I87" s="7">
        <f t="shared" si="35"/>
        <v>0</v>
      </c>
      <c r="J87" s="9">
        <f t="shared" si="36"/>
        <v>0</v>
      </c>
      <c r="K87" s="9">
        <f t="shared" si="37"/>
        <v>0</v>
      </c>
      <c r="L87" s="45">
        <f t="shared" si="38"/>
        <v>0</v>
      </c>
      <c r="M87" s="59">
        <f t="shared" si="39"/>
        <v>0</v>
      </c>
      <c r="N87" s="46">
        <f t="shared" si="40"/>
        <v>0</v>
      </c>
    </row>
    <row r="88" spans="2:14">
      <c r="D88" s="1" t="str">
        <f>D35</f>
        <v xml:space="preserve"> </v>
      </c>
      <c r="E88" s="59">
        <f t="shared" si="31"/>
        <v>0</v>
      </c>
      <c r="F88" s="8">
        <f t="shared" si="32"/>
        <v>0</v>
      </c>
      <c r="G88" s="9">
        <f t="shared" si="33"/>
        <v>0</v>
      </c>
      <c r="H88" s="45">
        <f t="shared" si="34"/>
        <v>0</v>
      </c>
      <c r="I88" s="7">
        <f t="shared" si="35"/>
        <v>0</v>
      </c>
      <c r="J88" s="9">
        <f t="shared" si="36"/>
        <v>0</v>
      </c>
      <c r="K88" s="9">
        <f t="shared" si="37"/>
        <v>0</v>
      </c>
      <c r="L88" s="45">
        <f t="shared" si="38"/>
        <v>0</v>
      </c>
      <c r="M88" s="59">
        <f t="shared" si="39"/>
        <v>0</v>
      </c>
      <c r="N88" s="46">
        <f t="shared" si="40"/>
        <v>0</v>
      </c>
    </row>
    <row r="89" spans="2:14" ht="16.5" thickBot="1">
      <c r="D89" s="1" t="str">
        <f>D36</f>
        <v xml:space="preserve"> </v>
      </c>
      <c r="E89" s="60">
        <f t="shared" si="31"/>
        <v>0</v>
      </c>
      <c r="F89" s="56">
        <f t="shared" si="32"/>
        <v>0</v>
      </c>
      <c r="G89" s="5">
        <f t="shared" si="33"/>
        <v>0</v>
      </c>
      <c r="H89" s="47">
        <f t="shared" si="34"/>
        <v>0</v>
      </c>
      <c r="I89" s="10">
        <f t="shared" si="35"/>
        <v>0</v>
      </c>
      <c r="J89" s="5">
        <f t="shared" si="36"/>
        <v>0</v>
      </c>
      <c r="K89" s="5">
        <f t="shared" si="37"/>
        <v>0</v>
      </c>
      <c r="L89" s="47">
        <f t="shared" si="38"/>
        <v>0</v>
      </c>
      <c r="M89" s="60">
        <f t="shared" si="39"/>
        <v>0</v>
      </c>
      <c r="N89" s="57">
        <f t="shared" si="40"/>
        <v>0</v>
      </c>
    </row>
  </sheetData>
  <mergeCells count="49">
    <mergeCell ref="P2:AD3"/>
    <mergeCell ref="C3:F4"/>
    <mergeCell ref="G4:J4"/>
    <mergeCell ref="P4:AD5"/>
    <mergeCell ref="Y6:Z6"/>
    <mergeCell ref="AA6:AB6"/>
    <mergeCell ref="AC6:AD6"/>
    <mergeCell ref="P7:P8"/>
    <mergeCell ref="Q7:X8"/>
    <mergeCell ref="Y7:Z8"/>
    <mergeCell ref="AA7:AB8"/>
    <mergeCell ref="AC7:AD8"/>
    <mergeCell ref="AA14:AB14"/>
    <mergeCell ref="AC14:AD14"/>
    <mergeCell ref="C10:C11"/>
    <mergeCell ref="E10:E11"/>
    <mergeCell ref="F10:F11"/>
    <mergeCell ref="C12:C13"/>
    <mergeCell ref="E12:E13"/>
    <mergeCell ref="F12:F13"/>
    <mergeCell ref="P9:P10"/>
    <mergeCell ref="Q9:X10"/>
    <mergeCell ref="Y9:Z10"/>
    <mergeCell ref="AA9:AB10"/>
    <mergeCell ref="AC9:AD10"/>
    <mergeCell ref="Q12:S12"/>
    <mergeCell ref="T12:U12"/>
    <mergeCell ref="V12:W12"/>
    <mergeCell ref="X12:AD12"/>
    <mergeCell ref="Q13:S13"/>
    <mergeCell ref="T13:U13"/>
    <mergeCell ref="V13:W13"/>
    <mergeCell ref="X13:AD13"/>
    <mergeCell ref="AV14:AZ14"/>
    <mergeCell ref="BB14:BF14"/>
    <mergeCell ref="E68:H68"/>
    <mergeCell ref="I68:L68"/>
    <mergeCell ref="E80:H80"/>
    <mergeCell ref="I80:L80"/>
    <mergeCell ref="C21:F22"/>
    <mergeCell ref="G22:J22"/>
    <mergeCell ref="C28:C29"/>
    <mergeCell ref="E28:E29"/>
    <mergeCell ref="F28:F29"/>
    <mergeCell ref="C30:C31"/>
    <mergeCell ref="E30:E31"/>
    <mergeCell ref="F30:F31"/>
    <mergeCell ref="L15:L16"/>
    <mergeCell ref="Q14:Z14"/>
  </mergeCells>
  <phoneticPr fontId="0" type="noConversion"/>
  <pageMargins left="0.75" right="0.75" top="1" bottom="1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19"/>
  <sheetViews>
    <sheetView workbookViewId="0"/>
  </sheetViews>
  <sheetFormatPr defaultRowHeight="12.75"/>
  <cols>
    <col min="1" max="1" width="128.140625" customWidth="1"/>
  </cols>
  <sheetData>
    <row r="2" spans="1:1" ht="129.75" customHeight="1">
      <c r="A2" s="125" t="s">
        <v>77</v>
      </c>
    </row>
    <row r="3" spans="1:1" ht="47.25" customHeight="1">
      <c r="A3" s="126" t="s">
        <v>78</v>
      </c>
    </row>
    <row r="4" spans="1:1" ht="40.5" customHeight="1">
      <c r="A4" s="126" t="s">
        <v>79</v>
      </c>
    </row>
    <row r="5" spans="1:1">
      <c r="A5" s="126"/>
    </row>
    <row r="6" spans="1:1" ht="51">
      <c r="A6" s="126" t="s">
        <v>80</v>
      </c>
    </row>
    <row r="7" spans="1:1">
      <c r="A7" s="126"/>
    </row>
    <row r="8" spans="1:1">
      <c r="A8" s="126"/>
    </row>
    <row r="9" spans="1:1">
      <c r="A9" s="126"/>
    </row>
    <row r="10" spans="1:1">
      <c r="A10" s="126"/>
    </row>
    <row r="11" spans="1:1">
      <c r="A11" s="126"/>
    </row>
    <row r="12" spans="1:1">
      <c r="A12" s="126"/>
    </row>
    <row r="13" spans="1:1">
      <c r="A13" s="126"/>
    </row>
    <row r="14" spans="1:1">
      <c r="A14" s="126"/>
    </row>
    <row r="15" spans="1:1">
      <c r="A15" s="126"/>
    </row>
    <row r="16" spans="1:1">
      <c r="A16" s="126"/>
    </row>
    <row r="18" spans="1:1" ht="15.75">
      <c r="A18" s="125" t="s">
        <v>75</v>
      </c>
    </row>
    <row r="19" spans="1:1" ht="15.75">
      <c r="A19" s="125" t="s">
        <v>76</v>
      </c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zapis</vt:lpstr>
      <vt:lpstr>Supisky</vt:lpstr>
      <vt:lpstr>zapisy k stolom</vt:lpstr>
      <vt:lpstr>vyplneny vzor</vt:lpstr>
      <vt:lpstr>vysvetlivky</vt:lpstr>
      <vt:lpstr>Supisky!Oblasť_tlače</vt:lpstr>
      <vt:lpstr>zapis!Oblasť_tlače</vt:lpstr>
      <vt:lpstr>'zapisy k stolom'!Oblasť_tlače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 User</cp:lastModifiedBy>
  <cp:lastPrinted>2015-10-17T09:44:34Z</cp:lastPrinted>
  <dcterms:created xsi:type="dcterms:W3CDTF">1997-01-24T11:07:25Z</dcterms:created>
  <dcterms:modified xsi:type="dcterms:W3CDTF">2015-10-17T16:22:56Z</dcterms:modified>
</cp:coreProperties>
</file>